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11.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27.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31.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47.bin" ContentType="application/vnd.openxmlformats-officedocument.spreadsheetml.customProperty"/>
  <Override PartName="/xl/customProperty48.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bello365.sharepoint.com/sites/Mtrlpqdc307_FIN/grp_extreport/BCE External Reporting/2024 BCE/Supplementary financial information/Q4 2024/PDF mailings/8. March 7 repost/Documents for Richard/French/"/>
    </mc:Choice>
  </mc:AlternateContent>
  <xr:revisionPtr revIDLastSave="19" documentId="8_{36E01DFB-A85A-49C8-953F-60CBAA325747}" xr6:coauthVersionLast="47" xr6:coauthVersionMax="47" xr10:uidLastSave="{99D78378-5140-4096-A9D8-E89463AE7161}"/>
  <bookViews>
    <workbookView xWindow="-108" yWindow="-108" windowWidth="30936" windowHeight="16776" tabRatio="936" firstSheet="1" activeTab="1" xr2:uid="{00000000-000D-0000-FFFF-FFFF00000000}"/>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61" r:id="rId10"/>
    <sheet name="CTS HIST Info p7" sheetId="55" r:id="rId11"/>
    <sheet name="CTS Metrics Summary p8" sheetId="62"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3" r:id="rId23"/>
    <sheet name="Accomp Notes p15" sheetId="64" r:id="rId24"/>
    <sheet name="Accomp Notes p16" sheetId="65" r:id="rId25"/>
    <sheet name="Accomp Notes p17" sheetId="66" r:id="rId26"/>
    <sheet name="Accomp Notes p18" sheetId="67" r:id="rId27"/>
  </sheets>
  <definedNames>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7">"_FPM_BPCNW10_[https://sapbpcbw.intranet.bell.ca:8443/sap/bpc/]_[BELL]_[CORPORATE]_[false]_[false]\1"</definedName>
    <definedName name="__FPMExcelClient_Connection" localSheetId="14">"_FPM_BPCNW10_[https://sapbpcbw.intranet.bell.ca:8443/sap/bpc/]_[BELL]_[CORPORATE]_[false]"</definedName>
    <definedName name="__FPMExcelClient_Connection" localSheetId="16">"_FPM_BPCNW10_[https://sapbpcbw.intranet.bell.ca:8443/sap/bpc/]_[BELL]_[CONSOL]_[false]"</definedName>
    <definedName name="__FPMExcelClient_Connection" localSheetId="10">"_FPM_BPCNW10_[https://sapbpcbw.intranet.bell.ca:8443/sap/bpc/]_[BELL]_[CORPORATE]_[false]_[false]\1"</definedName>
    <definedName name="__FPMExcelClient_Connection" localSheetId="17">"_FPM_BPCNW10_[https://sapbpcbw.intranet.bell.ca:8443/sap/bpc/]_[BELL]_[CONSOL]_[false]"</definedName>
    <definedName name="__FPMExcelClient_Connection" localSheetId="11">"_FPM_BPCNW10_[https://sapbpcbw.intranet.bell.ca:8443/sap/bpc/]_[BELL]_[CONSOL]_[false]"</definedName>
    <definedName name="__FPMExcelClient_Connection" localSheetId="9">"_FPM_BPCNW10_[https://sapbpcbw.intranet.bell.ca:8443/sap/bpc/]_[BELL]_[CONSOL]_[false]"</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5">'BCE Inc Seg Info Summary p4'!$A$1:$K$35</definedName>
    <definedName name="_xlnm.Print_Area" localSheetId="19">'BCE Inc. BS p11'!$A$1:$M$64</definedName>
    <definedName name="_xlnm.Print_Area" localSheetId="21">'BCE Inc. CF HIST p13'!$A$1:$O$54</definedName>
    <definedName name="_xlnm.Print_Area" localSheetId="20">'BCE Inc. CF Summary p12'!$A$1:$L$51</definedName>
    <definedName name="_xlnm.Print_Area" localSheetId="4">'BCE Inc. IS HIST p3'!$A$1:$N$56</definedName>
    <definedName name="_xlnm.Print_Area" localSheetId="2">'BCE Inc. IS Summary p2'!$A$1:$M$53</definedName>
    <definedName name="_xlnm.Print_Area" localSheetId="6">'BCE Inc. Seg Info HIS p5'!$A$1:$N$31</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'!$A$1:$O$30</definedName>
    <definedName name="_xlnm.Print_Area" localSheetId="10">'CTS HIST Info p7'!$A$1:$O$26</definedName>
    <definedName name="_xlnm.Print_Area" localSheetId="17">'CTS HIST Info p9'!$A$1:$O$35</definedName>
    <definedName name="_xlnm.Print_Area" localSheetId="8">'CTS HIST p6FMO-delete'!$A$1:$M$45</definedName>
    <definedName name="_xlnm.Print_Area" localSheetId="11">'CTS Metrics Summary p8'!$A$1:$J$35</definedName>
    <definedName name="_xlnm.Print_Area" localSheetId="9">'CTS Summary p6'!$A$1:$J$23</definedName>
    <definedName name="_xlnm.Print_Area" localSheetId="18">'Net Debt &amp; Bell other info p10'!$A$1:$M$46</definedName>
    <definedName name="RemoveLevelFirst" localSheetId="3" hidden="1">EPMFormattingSheet!$D$26</definedName>
    <definedName name="RemoveLevelSecond" localSheetId="3" hidden="1">EPMFormattingSheet!$D$47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J66" i="31" l="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D19" i="51"/>
  <c r="E30" i="31"/>
  <c r="I15" i="57" l="1"/>
  <c r="M15"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E24" i="31"/>
  <c r="I9" i="57" l="1"/>
  <c r="M9" i="57" s="1"/>
  <c r="L32" i="52"/>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1" i="53" l="1"/>
  <c r="E50" i="53"/>
  <c r="J12" i="52"/>
  <c r="E35" i="31"/>
  <c r="D22" i="51"/>
  <c r="J13" i="52" l="1"/>
  <c r="N13" i="52" s="1"/>
  <c r="I20" i="57"/>
  <c r="M20" i="57" s="1"/>
  <c r="E33" i="3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E25" i="53"/>
  <c r="E53" i="53"/>
  <c r="E41" i="53"/>
  <c r="E25" i="31"/>
  <c r="R8" i="51"/>
  <c r="E31" i="31"/>
  <c r="D24" i="51"/>
  <c r="D18" i="51"/>
  <c r="A8" i="48"/>
  <c r="E27" i="53"/>
  <c r="E37" i="53"/>
  <c r="A25" i="31"/>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<sst xmlns="http://schemas.openxmlformats.org/spreadsheetml/2006/main" count="1213" uniqueCount="536">
  <si>
    <t>Total</t>
  </si>
  <si>
    <t>Capital expenditures</t>
  </si>
  <si>
    <t>BCE</t>
  </si>
  <si>
    <t>EPM Formatting Sheet</t>
  </si>
  <si>
    <t>Column</t>
  </si>
  <si>
    <t>ACTUAL</t>
  </si>
  <si>
    <t>Row</t>
  </si>
  <si>
    <t>Label</t>
  </si>
  <si>
    <t>Use</t>
  </si>
  <si>
    <t>% change</t>
  </si>
  <si>
    <t>$ change</t>
  </si>
  <si>
    <t xml:space="preserve"> </t>
  </si>
  <si>
    <t>Goodwill</t>
  </si>
  <si>
    <t>n.m. : not meaningful</t>
  </si>
  <si>
    <t xml:space="preserve">Capital expenditures </t>
  </si>
  <si>
    <t>(In millions of Canadian dollars, except where otherwise indicated) (unaudited)</t>
  </si>
  <si>
    <t>Adjusted EBITDA</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</si>
  <si>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</si>
  <si>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</si>
  <si>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</si>
  <si>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</si>
  <si>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</si>
  <si>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</si>
  <si>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</si>
  <si>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</si>
  <si>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</si>
  <si>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</si>
  <si>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</si>
  <si>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</si>
  <si>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</si>
  <si>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</si>
  <si>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</si>
  <si>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</si>
  <si>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</si>
  <si>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</si>
  <si>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</si>
  <si>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</si>
  <si>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</si>
  <si>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</si>
  <si>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</si>
  <si>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</si>
  <si>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</si>
  <si>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</si>
  <si>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</si>
  <si>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</si>
  <si>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</si>
  <si>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</si>
  <si>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</si>
  <si>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</si>
  <si>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</si>
  <si>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</si>
  <si>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</si>
  <si>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</si>
  <si>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</si>
  <si>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</si>
  <si>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</si>
  <si>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</si>
  <si>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</si>
  <si>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</si>
  <si>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</si>
  <si>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</si>
  <si>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</si>
  <si>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</si>
  <si>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</si>
  <si>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</si>
  <si>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</si>
  <si>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</si>
  <si>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</si>
  <si>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</si>
  <si>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</si>
  <si>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</si>
  <si>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</si>
  <si>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</si>
  <si>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</si>
  <si>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</si>
  <si>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</si>
  <si>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</si>
  <si>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</si>
  <si>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</si>
  <si>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</si>
  <si>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</si>
  <si>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</si>
  <si>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</si>
  <si>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</si>
  <si>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</si>
  <si>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</si>
  <si>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 xml:space="preserve">Data </t>
  </si>
  <si>
    <t>T4D0100 - Data Revenue (service)</t>
  </si>
  <si>
    <t>T401020 - Other Service Revenue</t>
  </si>
  <si>
    <t>T401050 - Data Revenue (product)</t>
  </si>
  <si>
    <t>TP_IC - All Intercos</t>
  </si>
  <si>
    <t>TP_EXTERNAL - External (Third Party)</t>
  </si>
  <si>
    <t>T401070 - Other Product Revenue</t>
  </si>
  <si>
    <t>TOTAL</t>
  </si>
  <si>
    <t xml:space="preserve">Adjusted EBITDA margin </t>
  </si>
  <si>
    <t xml:space="preserve">Total </t>
  </si>
  <si>
    <t>Bell_Media</t>
  </si>
  <si>
    <t>Capital intensity</t>
  </si>
  <si>
    <t>Adjusted EBITDA margin</t>
  </si>
  <si>
    <t>T401050</t>
  </si>
  <si>
    <t>T401070</t>
  </si>
  <si>
    <t>Other services</t>
  </si>
  <si>
    <t xml:space="preserve">Total external revenues </t>
  </si>
  <si>
    <t>Total operating revenues</t>
  </si>
  <si>
    <t>Total external revenues</t>
  </si>
  <si>
    <t>t401040</t>
  </si>
  <si>
    <t>T401040</t>
  </si>
  <si>
    <t>External service revenues</t>
  </si>
  <si>
    <t>Inter-segment service revenues</t>
  </si>
  <si>
    <t>External product revenues</t>
  </si>
  <si>
    <t>Inter-segment product revenues</t>
  </si>
  <si>
    <t>Q4</t>
  </si>
  <si>
    <t>Operating revenues</t>
  </si>
  <si>
    <t>ALL_DS</t>
  </si>
  <si>
    <t>Voice</t>
  </si>
  <si>
    <t>Equipment and other</t>
  </si>
  <si>
    <t>t401070</t>
  </si>
  <si>
    <t xml:space="preserve">   Satellite</t>
  </si>
  <si>
    <t xml:space="preserve">  Satellite</t>
  </si>
  <si>
    <t>CONSOL</t>
  </si>
  <si>
    <t>CORPORATE</t>
  </si>
  <si>
    <t>METRICS</t>
  </si>
  <si>
    <t>Inter-segment</t>
  </si>
  <si>
    <t>Adjusted EBITDA margin (External service revenues)</t>
  </si>
  <si>
    <t>Adjusted EBITDA margin (Operating service revenues)</t>
  </si>
  <si>
    <t>Retail residential NAS lines net losses</t>
  </si>
  <si>
    <t>Q1 21</t>
  </si>
  <si>
    <t>PY Check</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</si>
  <si>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</si>
  <si>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</si>
  <si>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</si>
  <si>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</si>
  <si>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</si>
  <si>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</si>
  <si>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</si>
  <si>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</si>
  <si>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</si>
  <si>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</si>
  <si>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</si>
  <si>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</si>
  <si>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</si>
  <si>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TOTAL
2021</t>
  </si>
  <si>
    <t>PY CHECK</t>
  </si>
  <si>
    <t>CY Check</t>
  </si>
  <si>
    <t>CY CHECK</t>
  </si>
  <si>
    <t>Operating service revenues</t>
  </si>
  <si>
    <t>Operating product revenues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</si>
  <si>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</si>
  <si>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</si>
  <si>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</si>
  <si>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</si>
  <si>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</si>
  <si>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</si>
  <si>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</si>
  <si>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</si>
  <si>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</si>
  <si>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</si>
  <si>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</si>
  <si>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</si>
  <si>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</si>
  <si>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</si>
  <si>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</si>
  <si>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</si>
  <si>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</si>
  <si>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</si>
  <si>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</si>
  <si>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</si>
  <si>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</si>
  <si>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r>
      <t xml:space="preserve">BCE </t>
    </r>
    <r>
      <rPr>
        <b/>
        <vertAlign val="superscript"/>
        <sz val="20"/>
        <rFont val="Arial"/>
        <family val="2"/>
      </rPr>
      <t>(1)</t>
    </r>
  </si>
  <si>
    <t>(B)</t>
  </si>
  <si>
    <t>In Q3 2022, as a result of the acquisition of Xplore Mobile and other related companies, our retail mobility subscriber base increased by XXX,XXX subscribers</t>
  </si>
  <si>
    <t xml:space="preserve">Retail net subscriber activations (losses) </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</si>
  <si>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</si>
  <si>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</si>
  <si>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</si>
  <si>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</si>
  <si>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</si>
  <si>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</si>
  <si>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</si>
  <si>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</si>
  <si>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</si>
  <si>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</si>
  <si>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</si>
  <si>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</si>
  <si>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</si>
  <si>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</si>
  <si>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</si>
  <si>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</si>
  <si>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</si>
  <si>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</si>
  <si>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</si>
  <si>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</si>
  <si>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</si>
  <si>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</si>
  <si>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</si>
  <si>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</si>
  <si>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t>In Q1 2022, as a result of the acquisition of EBOX and other related companies, our retail high-speed Internet, retail IPTV and retail residential NAS lines subscriber bases increased by 67,090, 9,025 and 3,456 subscribers, respectively.</t>
  </si>
  <si>
    <r>
      <t xml:space="preserve">BCE </t>
    </r>
    <r>
      <rPr>
        <b/>
        <vertAlign val="superscript"/>
        <sz val="16"/>
        <rFont val="Arial"/>
        <family val="2"/>
      </rPr>
      <t>(1)</t>
    </r>
  </si>
  <si>
    <t>Wireline equipment and other</t>
  </si>
  <si>
    <t>TOTAL
2023</t>
  </si>
  <si>
    <t>(D)</t>
  </si>
  <si>
    <t>(C)</t>
  </si>
  <si>
    <t>n.s.</t>
  </si>
  <si>
    <t>(en millions de dollars canadiens, sauf les montants liés aux actions) (non audité)</t>
  </si>
  <si>
    <t>Produits d’exploitation</t>
  </si>
  <si>
    <t xml:space="preserve">Tirés des services </t>
  </si>
  <si>
    <t>Tirés des produits</t>
  </si>
  <si>
    <t>Total des produits d’exploitation</t>
  </si>
  <si>
    <t>Coûts d’exploitation</t>
  </si>
  <si>
    <t>Coûts liés aux indemnités de départ, aux acquisitions et autres</t>
  </si>
  <si>
    <t>Amortissement des immobilisations corporelles</t>
  </si>
  <si>
    <t>Amortissement des immobilisations incorporelles</t>
  </si>
  <si>
    <t>Charges financières</t>
  </si>
  <si>
    <t>Charges d’intérêts</t>
  </si>
  <si>
    <t>Rendements nets au titre des régimes d’avantages postérieurs à l’emploi</t>
  </si>
  <si>
    <t>Perte de valeur d’actifs</t>
  </si>
  <si>
    <t>Autres (charges) produits</t>
  </si>
  <si>
    <t>Impôt sur le résultat</t>
  </si>
  <si>
    <t>Bénéfice net lié aux activités poursuivies</t>
  </si>
  <si>
    <t>Bénéfice net</t>
  </si>
  <si>
    <t>Actionnaires ordinaires</t>
  </si>
  <si>
    <t>Actionnaires privilégiés</t>
  </si>
  <si>
    <t>Bénéfice net par action ordinaire – de base et dilué</t>
  </si>
  <si>
    <t>Dividendes par action ordinaire</t>
  </si>
  <si>
    <t>Nombre moyen pondéré d’actions ordinaires en circulation – de base (en millions)</t>
  </si>
  <si>
    <t>Nombre moyen pondéré d’actions ordinaires en circulation – dilué (en millions)</t>
  </si>
  <si>
    <t>Nombre d’actions ordinaires en circulation (en millions)</t>
  </si>
  <si>
    <t>Bénéfice net ajusté et BPA ajusté</t>
  </si>
  <si>
    <t>Éléments de rapprochement :</t>
  </si>
  <si>
    <t>Coûts liés au remboursement anticipé de la dette</t>
  </si>
  <si>
    <t>Impôt lié aux éléments de rapprochement ci-dessus</t>
  </si>
  <si>
    <t>Participations ne donnant pas le contrôle liées aux éléments de rapprochement ci-dessus</t>
  </si>
  <si>
    <t>n.s. : non significatif</t>
  </si>
  <si>
    <t>T1</t>
  </si>
  <si>
    <t>Variation</t>
  </si>
  <si>
    <t>% de</t>
  </si>
  <si>
    <t>2023</t>
  </si>
  <si>
    <t>($)</t>
  </si>
  <si>
    <t>variation</t>
  </si>
  <si>
    <t>Données opérationnelles consolidées</t>
  </si>
  <si>
    <t>Données opérationnelles consolidées – Tendance historique</t>
  </si>
  <si>
    <t>T4 23</t>
  </si>
  <si>
    <t>T3 23</t>
  </si>
  <si>
    <t>T2 23</t>
  </si>
  <si>
    <t>T1 24</t>
  </si>
  <si>
    <t>T1 23</t>
  </si>
  <si>
    <t xml:space="preserve">BAIIA ajusté </t>
  </si>
  <si>
    <t xml:space="preserve">Marge du BAIIA ajusté </t>
  </si>
  <si>
    <t>Bénéfice net lié aux activités poursuivies attribuable aux :</t>
  </si>
  <si>
    <t>Détenteurs de participations ne donnant pas le contrôle</t>
  </si>
  <si>
    <t>Pertes nettes (profits nets) lié(e)s à la valeur de marché sur dérivés utilisés à titre de
   couverture économique des régimes de rémunération fondée sur des actions qui 
   sont réglés en instruments de capitaux propres</t>
  </si>
  <si>
    <t>Pertes nettes sur participations mises en équivalence dans des entreprises 
   associées et des coentreprises</t>
  </si>
  <si>
    <t xml:space="preserve">Bénéfice net ajusté </t>
  </si>
  <si>
    <t>BPA ajusté</t>
  </si>
  <si>
    <t>Informations sectorielles</t>
  </si>
  <si>
    <t>Variation 
($)</t>
  </si>
  <si>
    <t>% de 
variation</t>
  </si>
  <si>
    <t>(en millions de dollars canadiens, sauf indication contraire) (non audité)</t>
  </si>
  <si>
    <t>Bell Services de communications et de technologies (Bell SCT)</t>
  </si>
  <si>
    <t>Bell Média</t>
  </si>
  <si>
    <t>Éliminations intersectorielles</t>
  </si>
  <si>
    <t>Au total</t>
  </si>
  <si>
    <t>Bell SCT</t>
  </si>
  <si>
    <t>BAIIA ajusté</t>
  </si>
  <si>
    <t>Marge</t>
  </si>
  <si>
    <t>Dépenses d’investissement</t>
  </si>
  <si>
    <t xml:space="preserve">Intensité du capital </t>
  </si>
  <si>
    <r>
      <rPr>
        <vertAlign val="superscript"/>
        <sz val="11"/>
        <rFont val="Arial"/>
        <family val="2"/>
      </rPr>
      <t>(A)</t>
    </r>
    <r>
      <rPr>
        <sz val="11"/>
        <rFont val="Arial"/>
        <family val="2"/>
      </rPr>
      <t xml:space="preserve"> L’intensité du capital correspond aux dépenses d’investissement divisées par les produits d’exploitation.</t>
    </r>
  </si>
  <si>
    <t>Informations sectorielles – Tendance historique</t>
  </si>
  <si>
    <t xml:space="preserve">Au total </t>
  </si>
  <si>
    <t>Intensité du capital</t>
  </si>
  <si>
    <r>
      <t xml:space="preserve">Bell SCT </t>
    </r>
    <r>
      <rPr>
        <b/>
        <vertAlign val="superscript"/>
        <sz val="18"/>
        <rFont val="Arial"/>
        <family val="2"/>
      </rPr>
      <t>(1)</t>
    </r>
  </si>
  <si>
    <t>% de variation</t>
  </si>
  <si>
    <t xml:space="preserve">Services sans fil </t>
  </si>
  <si>
    <t>Services de données filaires</t>
  </si>
  <si>
    <t>Services voix filaires</t>
  </si>
  <si>
    <t>Autres services sur fil</t>
  </si>
  <si>
    <t>Produits externes tirés des services</t>
  </si>
  <si>
    <t>Produits intersectoriels tirés des services</t>
  </si>
  <si>
    <t>Produits d’exploitation tirés des services</t>
  </si>
  <si>
    <t>Services sur fil</t>
  </si>
  <si>
    <t>Produits intersectoriels tirés des produits</t>
  </si>
  <si>
    <t>Produits externes/d’exploitation tirés des produits</t>
  </si>
  <si>
    <t xml:space="preserve">Total des produits externes </t>
  </si>
  <si>
    <t>Marge du BAIIA ajusté</t>
  </si>
  <si>
    <t xml:space="preserve">Dépenses d’investissement </t>
  </si>
  <si>
    <t>Produits externes tirés des produits</t>
  </si>
  <si>
    <t>Bell SCT – Tendance historique</t>
  </si>
  <si>
    <t>Activations brutes d’abonnés</t>
  </si>
  <si>
    <t>Services postpayés</t>
  </si>
  <si>
    <t>Services prépayés</t>
  </si>
  <si>
    <t>Activations (pertes) nettes d’abonnés</t>
  </si>
  <si>
    <t xml:space="preserve">Activations nettes d’abonnés </t>
  </si>
  <si>
    <t>Abonnés à la fin de la période</t>
  </si>
  <si>
    <t>Activations nettes d’abonnés des services de détail</t>
  </si>
  <si>
    <t>Pertes nettes d’abonnés des SAR résidentiels de détail</t>
  </si>
  <si>
    <t>Indicateurs de Bell SCT – Tendance historique</t>
  </si>
  <si>
    <t>Abonnés utilisant des téléphones mobiles</t>
  </si>
  <si>
    <t>Taux de désabonnement combiné (%) (moyen par mois)</t>
  </si>
  <si>
    <t>Activations d’abonnés utilisant des appareils mobiles</t>
  </si>
  <si>
    <t>Abonnés des services Internet haute vitesse de détail</t>
  </si>
  <si>
    <t>SAR résidentiels de détail</t>
  </si>
  <si>
    <t>Dette nette et autres renseignements</t>
  </si>
  <si>
    <t>31 mars</t>
  </si>
  <si>
    <t>31 décembre</t>
  </si>
  <si>
    <t xml:space="preserve">Variation </t>
  </si>
  <si>
    <t xml:space="preserve">
($)</t>
  </si>
  <si>
    <t xml:space="preserve"> variation</t>
  </si>
  <si>
    <t>T4</t>
  </si>
  <si>
    <t>T3</t>
  </si>
  <si>
    <t>T2</t>
  </si>
  <si>
    <t>BCE – Dette nette et actions privilégiées</t>
  </si>
  <si>
    <t xml:space="preserve">Dette à long terme </t>
  </si>
  <si>
    <t>Dette à court terme</t>
  </si>
  <si>
    <t>50 % des actions privilégiées</t>
  </si>
  <si>
    <t>Trésorerie</t>
  </si>
  <si>
    <t>Équivalents de trésorerie</t>
  </si>
  <si>
    <t>Placements à court terme</t>
  </si>
  <si>
    <t xml:space="preserve">Informations sur les flux de trésorerie </t>
  </si>
  <si>
    <t xml:space="preserve">(en millions de dollars canadiens, sauf indication contraire) (non audité) </t>
  </si>
  <si>
    <t>Flux de trésorerie liés aux activités d’exploitation</t>
  </si>
  <si>
    <t>Dividendes en trésorerie payés sur actions privilégiées</t>
  </si>
  <si>
    <t>Dividendes en trésorerie payés par des filiales aux détenteurs
   de participations ne donnant pas le contrôle</t>
  </si>
  <si>
    <t>Coûts liés aux acquisitions et autres payés</t>
  </si>
  <si>
    <t>Flux de trésorerie disponibles</t>
  </si>
  <si>
    <t>Informations sur les flux de trésorerie – Tendance historique</t>
  </si>
  <si>
    <t>Dividendes en trésorerie payés par des filiales aux détenteurs 
   de participations ne donnant pas le contrôle</t>
  </si>
  <si>
    <t>États consolidés de la situation financière</t>
  </si>
  <si>
    <t>ACTIF</t>
  </si>
  <si>
    <t>Actifs courants</t>
  </si>
  <si>
    <t xml:space="preserve">Trésorerie </t>
  </si>
  <si>
    <t>Créances clients et autres débiteurs</t>
  </si>
  <si>
    <t>Stocks</t>
  </si>
  <si>
    <t>Actifs sur contrats</t>
  </si>
  <si>
    <t>Coûts des contrats</t>
  </si>
  <si>
    <t>Charges payées d’avance</t>
  </si>
  <si>
    <t>Autres actifs courants</t>
  </si>
  <si>
    <t>Actifs détenus en vue de la vente</t>
  </si>
  <si>
    <t>Total des actifs courants</t>
  </si>
  <si>
    <t xml:space="preserve">Actifs non courants   </t>
  </si>
  <si>
    <t>Immobilisations corporelles</t>
  </si>
  <si>
    <t>Immobilisations incorporelles</t>
  </si>
  <si>
    <t>Actifs d’impôt différé</t>
  </si>
  <si>
    <t>Participations dans des entreprises associées et des coentreprises</t>
  </si>
  <si>
    <t>Autres actifs non courants</t>
  </si>
  <si>
    <t xml:space="preserve">PASSIF </t>
  </si>
  <si>
    <t>Passifs courants</t>
  </si>
  <si>
    <t>Dettes fournisseurs et autres passifs</t>
  </si>
  <si>
    <t>Passifs sur contrats</t>
  </si>
  <si>
    <t>Intérêts à payer</t>
  </si>
  <si>
    <t>Dividendes à payer</t>
  </si>
  <si>
    <t>Passifs d’impôt exigible</t>
  </si>
  <si>
    <t>Passifs détenus en vue de la vente</t>
  </si>
  <si>
    <t>Total des passifs courants</t>
  </si>
  <si>
    <t xml:space="preserve">Passifs non courants  </t>
  </si>
  <si>
    <t>Dette à long terme</t>
  </si>
  <si>
    <t>Obligations au titre des avantages postérieurs à l’emploi</t>
  </si>
  <si>
    <t>Autres passifs non courants</t>
  </si>
  <si>
    <t>CAPITAUX PROPRES</t>
  </si>
  <si>
    <t>Capitaux propres attribuables aux actionnaires de BCE</t>
  </si>
  <si>
    <t>Actions privilégiées</t>
  </si>
  <si>
    <t>Actions ordinaires</t>
  </si>
  <si>
    <t xml:space="preserve">Surplus d’apport </t>
  </si>
  <si>
    <t>Données consolidées sur les flux de trésorerie</t>
  </si>
  <si>
    <t xml:space="preserve">Amortissements </t>
  </si>
  <si>
    <t xml:space="preserve">Coût des régimes d’avantages postérieurs à l’emploi </t>
  </si>
  <si>
    <t>Charges d’intérêts nettes</t>
  </si>
  <si>
    <t>Pertes nettes sur participations mises en équivalence dans des entreprises associées et des coentreprises</t>
  </si>
  <si>
    <t>Cotisations aux régimes d’avantages postérieurs à l’emploi</t>
  </si>
  <si>
    <t>Paiements en vertu de régimes d’autres avantages postérieurs à l’emploi</t>
  </si>
  <si>
    <t>Coûts liés aux indemnités de départ et autres payés</t>
  </si>
  <si>
    <t>Intérêts payés</t>
  </si>
  <si>
    <t>Impôt sur le résultat payé (après remboursements)</t>
  </si>
  <si>
    <t>Variation des actifs sur contrats</t>
  </si>
  <si>
    <t>Variation nette des actifs et des passifs d’exploitation</t>
  </si>
  <si>
    <t>Dividendes en trésorerie payés par des filiales aux détenteurs de participations ne donnant pas le contrôle</t>
  </si>
  <si>
    <t>Acquisitions d’entreprises</t>
  </si>
  <si>
    <t>Cessions d’entreprises</t>
  </si>
  <si>
    <t>Licences de spectre</t>
  </si>
  <si>
    <t>Autres activités d’investissement</t>
  </si>
  <si>
    <t>Augmentation (diminution) des effets à payer</t>
  </si>
  <si>
    <t>Émission de titres d’emprunt à long terme</t>
  </si>
  <si>
    <t>Remboursement de titres d’emprunt à long terme</t>
  </si>
  <si>
    <t>Rachat d’un passif financier</t>
  </si>
  <si>
    <t>Émission d’actions ordinaires</t>
  </si>
  <si>
    <t>Achat d’actions pour le règlement de paiements fondés sur des actions</t>
  </si>
  <si>
    <t>Rachat d’actions privilégiées</t>
  </si>
  <si>
    <t>Dividendes en trésorerie payés sur actions ordinaires</t>
  </si>
  <si>
    <t>Autres activités de financement</t>
  </si>
  <si>
    <t>Trésorerie au début de la période</t>
  </si>
  <si>
    <t>Trésorerie à la fin de la période</t>
  </si>
  <si>
    <t>Équivalents de trésorerie au début de la période</t>
  </si>
  <si>
    <t>Équivalents de trésorerie à la fin de la période</t>
  </si>
  <si>
    <t>Données consolidées sur les flux de trésorerie – Tendance historique</t>
  </si>
  <si>
    <t>Coût des régimes d’avantages postérieurs à l’emploi</t>
  </si>
  <si>
    <t xml:space="preserve">Flux de trésorerie disponibles </t>
  </si>
  <si>
    <t>(Diminution) augmentation des créances titrisées</t>
  </si>
  <si>
    <t>Augmentation (diminution) nette de la trésorerie</t>
  </si>
  <si>
    <t>Relations avec les investisseurs, BCE</t>
  </si>
  <si>
    <r>
      <t>Dette nette </t>
    </r>
    <r>
      <rPr>
        <b/>
        <vertAlign val="superscript"/>
        <sz val="20"/>
        <rFont val="Arial"/>
        <family val="2"/>
      </rPr>
      <t>(A)</t>
    </r>
  </si>
  <si>
    <r>
      <t xml:space="preserve">Ratio de levier financier net </t>
    </r>
    <r>
      <rPr>
        <vertAlign val="superscript"/>
        <sz val="20"/>
        <rFont val="Arial"/>
        <family val="2"/>
      </rPr>
      <t>(A)</t>
    </r>
  </si>
  <si>
    <t>2024</t>
  </si>
  <si>
    <r>
      <t xml:space="preserve">Flux de trésorerie disponibles (FTD) </t>
    </r>
    <r>
      <rPr>
        <b/>
        <vertAlign val="superscript"/>
        <sz val="20"/>
        <rFont val="Arial"/>
        <family val="2"/>
      </rPr>
      <t>(A)</t>
    </r>
  </si>
  <si>
    <t>FTD</t>
  </si>
  <si>
    <t>La marge du BAIIA ajusté est définie comme le BAIIA ajusté divisé par les produits d’exploitation.</t>
  </si>
  <si>
    <t>Dividendes en trésorerie payés par des filiales aux détenteurs de participations 
     ne donnant pas le contrôle</t>
  </si>
  <si>
    <r>
      <t xml:space="preserve">Abonnés utilisant des téléphones mobiles </t>
    </r>
    <r>
      <rPr>
        <b/>
        <vertAlign val="superscript"/>
        <sz val="15"/>
        <rFont val="Arial"/>
        <family val="2"/>
      </rPr>
      <t>(3)</t>
    </r>
  </si>
  <si>
    <r>
      <t xml:space="preserve">Taux de désabonnement combiné (%) (moyen par mois) </t>
    </r>
    <r>
      <rPr>
        <vertAlign val="superscript"/>
        <sz val="15"/>
        <rFont val="Arial"/>
        <family val="2"/>
      </rPr>
      <t>(3)</t>
    </r>
  </si>
  <si>
    <r>
      <t xml:space="preserve">Activations d’abonnés utilisant des appareils mobiles </t>
    </r>
    <r>
      <rPr>
        <b/>
        <vertAlign val="superscript"/>
        <sz val="15"/>
        <rFont val="Arial"/>
        <family val="2"/>
      </rPr>
      <t>(3)</t>
    </r>
  </si>
  <si>
    <r>
      <t>Abonnés des services Internet haute vitesse de détail </t>
    </r>
    <r>
      <rPr>
        <b/>
        <vertAlign val="superscript"/>
        <sz val="15"/>
        <rFont val="Arial"/>
        <family val="2"/>
      </rPr>
      <t>(3)</t>
    </r>
  </si>
  <si>
    <r>
      <t>Services d’accès au réseau (SAR) résidentiels de détail </t>
    </r>
    <r>
      <rPr>
        <b/>
        <vertAlign val="superscript"/>
        <sz val="15"/>
        <rFont val="Arial"/>
        <family val="2"/>
      </rPr>
      <t>(3)</t>
    </r>
  </si>
  <si>
    <t>Pertes nettes sur participations mises en équivalence dans des entreprises 
     associées et des coentreprises</t>
  </si>
  <si>
    <t>T2 24</t>
  </si>
  <si>
    <t>Le RMU combiné des abonnés utilisant des téléphones mobiles se définit comme les produits externes tirés des services sans fil du secteur Bell SCT divisés par le nombre moyen d’abonnés utilisant des téléphones mobiles pour la période visée, et est exprimé en unité monétaire par mois.</t>
  </si>
  <si>
    <t>30 juin</t>
  </si>
  <si>
    <t>Diminution (augmentation) des placements à court terme</t>
  </si>
  <si>
    <r>
      <t xml:space="preserve">Indicateurs de Bell SCT </t>
    </r>
    <r>
      <rPr>
        <b/>
        <vertAlign val="superscript"/>
        <sz val="20"/>
        <rFont val="Arial"/>
        <family val="2"/>
      </rPr>
      <t>(1)</t>
    </r>
  </si>
  <si>
    <r>
      <t xml:space="preserve">Intensité du capital </t>
    </r>
    <r>
      <rPr>
        <i/>
        <vertAlign val="superscript"/>
        <sz val="11"/>
        <rFont val="Arial"/>
        <family val="2"/>
      </rPr>
      <t>(A)(3)</t>
    </r>
  </si>
  <si>
    <t>(Profits nets) pertes nettes sur placements</t>
  </si>
  <si>
    <t>T3 24</t>
  </si>
  <si>
    <t>#</t>
  </si>
  <si>
    <t>30 septembre</t>
  </si>
  <si>
    <t>(Profits) pertes sur placements</t>
  </si>
  <si>
    <t>(Diminution) augmentation nette des équivalents de trésorerie</t>
  </si>
  <si>
    <t>Au T2 2024, nous avons augmenté le nombre d’abonnés des services de télé IP de détail de 40 997 pour aligner le calcul de la désactivation de nos services de télé en continu Télé Fibe sur celui de notre service de Télé Fibe traditionnel. Au T2 2023, notre clientèle d’abonnés des services Internet haute vitesse de détail, des services de télé IP de détail et des SAR filaires résidentiels de détail avait augmenté de 35 080 abonnés, de 243 abonnés et de 7 458 abonnés, respectivement, à la suite d’acquisitions de petite envergure.</t>
  </si>
  <si>
    <t>Au T2 2024, nous avons augmenté le nombre d’abonnés des services de télé IP de détail de 40 997 pour aligner le calcul de la désactivation de nos services de télé en continu Télé Fibe sur celui de notre service de Télé Fibe traditionnel. Au T2 2023, notre clientèle d’abonnés des services Internet haute vitesse de détail, des services de télé IP de détail et des SAR filaires résidentiels de détail avait augmenté de 35 080 abonnés, de 243 abonnés et de 7 458 abonnés, respectivement, à la suite d’acquisitions de petite envergure.</t>
  </si>
  <si>
    <t>Richard Bengian</t>
  </si>
  <si>
    <t>514-786-8219</t>
  </si>
  <si>
    <t>richard.bengian@bell.ca</t>
  </si>
  <si>
    <t xml:space="preserve"> (B) </t>
  </si>
  <si>
    <t xml:space="preserve"> (A) </t>
  </si>
  <si>
    <t xml:space="preserve"> n.s. : non significatif</t>
  </si>
  <si>
    <t xml:space="preserve"> (en millions de dollars canadiens, sauf les montants liés aux actions) (non audité)</t>
  </si>
  <si>
    <t>Activations (pertes) nettes d’abonnés des services de télé IP de détail</t>
  </si>
  <si>
    <t>Variation des créances au titre des programmes de financement d’appareils sans fil
   d’appareils sans fil</t>
  </si>
  <si>
    <t>T4 24</t>
  </si>
  <si>
    <t>T4
2024</t>
  </si>
  <si>
    <t>T4
2023</t>
  </si>
  <si>
    <t>TOTAL
2024</t>
  </si>
  <si>
    <t>Bénéfice net attribuable aux :</t>
  </si>
  <si>
    <t>Bénéfice net attribuable aux actionnaires ordinaires</t>
  </si>
  <si>
    <r>
      <t xml:space="preserve">Abonnés à la fin de la période </t>
    </r>
    <r>
      <rPr>
        <vertAlign val="superscript"/>
        <sz val="15"/>
        <rFont val="Arial"/>
        <family val="2"/>
      </rPr>
      <t>(A) (B) (C)</t>
    </r>
  </si>
  <si>
    <r>
      <t xml:space="preserve">Services postpayés </t>
    </r>
    <r>
      <rPr>
        <vertAlign val="superscript"/>
        <sz val="15"/>
        <rFont val="Arial"/>
        <family val="2"/>
      </rPr>
      <t>(C)</t>
    </r>
  </si>
  <si>
    <r>
      <t>Services prépayés</t>
    </r>
    <r>
      <rPr>
        <vertAlign val="superscript"/>
        <sz val="15"/>
        <rFont val="Arial"/>
        <family val="2"/>
      </rPr>
      <t xml:space="preserve"> (A) (B)</t>
    </r>
  </si>
  <si>
    <r>
      <t xml:space="preserve">Revenu moyen par utilisateur (RMU) combiné ($/mois) </t>
    </r>
    <r>
      <rPr>
        <vertAlign val="superscript"/>
        <sz val="15"/>
        <rFont val="Arial"/>
        <family val="2"/>
      </rPr>
      <t>(3)</t>
    </r>
    <r>
      <rPr>
        <sz val="15"/>
        <rFont val="Arial"/>
        <family val="2"/>
      </rPr>
      <t xml:space="preserve"> </t>
    </r>
    <r>
      <rPr>
        <vertAlign val="superscript"/>
        <sz val="15"/>
        <rFont val="Arial"/>
        <family val="2"/>
      </rPr>
      <t xml:space="preserve">(A) (B) (C) (D) </t>
    </r>
  </si>
  <si>
    <r>
      <t>Abonnés des services de télé sur protocole Internet (télé IP) de détail </t>
    </r>
    <r>
      <rPr>
        <b/>
        <vertAlign val="superscript"/>
        <sz val="15"/>
        <rFont val="Arial"/>
        <family val="2"/>
      </rPr>
      <t>(3) (C)</t>
    </r>
  </si>
  <si>
    <r>
      <t xml:space="preserve">Abonnés des SAR résidentiels de détail </t>
    </r>
    <r>
      <rPr>
        <vertAlign val="superscript"/>
        <sz val="15"/>
        <rFont val="Arial"/>
        <family val="2"/>
      </rPr>
      <t xml:space="preserve">(E) </t>
    </r>
  </si>
  <si>
    <t>(E)</t>
  </si>
  <si>
    <t>Au T3 2024, nous avons retiré 77 971 abonnés des services prépayés utilisant des téléphones mobiles de Virgin Plus de notre clientèle d’abonnés des téléphones mobiles prépayés au 30 septembre 2024, car nous avons cessé de vendre de nouveaux forfaits pour ce service à compter de cette date. De plus, en raison d’une récente décision du Conseil de la radiodiffusion et des télécommunications canadiennes (CRTC) visant les services d’accès Internet haute vitesse de gros, nous ne sommes plus en mesure de revendre les services d’accès Internet par câble à de nouveaux clients dans notre zone de couverture des services sur fil depuis le 12 septembre 2024 et, par conséquent, nous avons retiré l’ensemble des 106 259 abonnés existants des services de câblodistribution dans la zone de couverture des services sur fil de notre clientèle d’abonnés aux services d’accès Internet haute vitesse de détail à cette date.</t>
  </si>
  <si>
    <r>
      <t xml:space="preserve">Abonnés à la fin de la période </t>
    </r>
    <r>
      <rPr>
        <vertAlign val="superscript"/>
        <sz val="18"/>
        <rFont val="Arial"/>
        <family val="2"/>
      </rPr>
      <t>(A) (B)</t>
    </r>
    <r>
      <rPr>
        <sz val="18"/>
        <rFont val="Arial"/>
        <family val="2"/>
      </rPr>
      <t xml:space="preserve"> </t>
    </r>
    <r>
      <rPr>
        <vertAlign val="superscript"/>
        <sz val="18"/>
        <rFont val="Arial"/>
        <family val="2"/>
      </rPr>
      <t>(C)</t>
    </r>
  </si>
  <si>
    <r>
      <t xml:space="preserve">Services postpayés </t>
    </r>
    <r>
      <rPr>
        <vertAlign val="superscript"/>
        <sz val="18"/>
        <rFont val="Arial"/>
        <family val="2"/>
      </rPr>
      <t>(C)</t>
    </r>
  </si>
  <si>
    <r>
      <t xml:space="preserve">Services prépayés </t>
    </r>
    <r>
      <rPr>
        <vertAlign val="superscript"/>
        <sz val="18"/>
        <rFont val="Arial"/>
        <family val="2"/>
      </rPr>
      <t>(A) (B)</t>
    </r>
  </si>
  <si>
    <r>
      <t xml:space="preserve">RMU combiné ($/mois) </t>
    </r>
    <r>
      <rPr>
        <vertAlign val="superscript"/>
        <sz val="18"/>
        <rFont val="Arial"/>
        <family val="2"/>
      </rPr>
      <t>(A) (B) (C)</t>
    </r>
  </si>
  <si>
    <r>
      <t xml:space="preserve">Abonnés des services de détail à la fin de la période </t>
    </r>
    <r>
      <rPr>
        <vertAlign val="superscript"/>
        <sz val="18"/>
        <rFont val="Arial"/>
        <family val="2"/>
      </rPr>
      <t>(B) (C) (D)</t>
    </r>
  </si>
  <si>
    <r>
      <t xml:space="preserve">Abonnés des services de télé IP de détail </t>
    </r>
    <r>
      <rPr>
        <b/>
        <vertAlign val="superscript"/>
        <sz val="18"/>
        <rFont val="Arial"/>
        <family val="2"/>
      </rPr>
      <t>(C)</t>
    </r>
  </si>
  <si>
    <r>
      <t xml:space="preserve">Abonnés des services de télé IP de détail à la fin de la période </t>
    </r>
    <r>
      <rPr>
        <vertAlign val="superscript"/>
        <sz val="18"/>
        <rFont val="Arial"/>
        <family val="2"/>
      </rPr>
      <t>(D)</t>
    </r>
  </si>
  <si>
    <r>
      <t xml:space="preserve">Abonnés des SAR résidentiels de détail </t>
    </r>
    <r>
      <rPr>
        <vertAlign val="superscript"/>
        <sz val="18"/>
        <rFont val="Arial"/>
        <family val="2"/>
      </rPr>
      <t>(D)</t>
    </r>
  </si>
  <si>
    <t>Cumul des autres éléments (de la perte globale) du bénéfice global</t>
  </si>
  <si>
    <t>Ajustements de rapprochement du bénéfice net et des flux de trésorerie liés aux activités d’exploitation</t>
  </si>
  <si>
    <t>Pertes (profits) sur placements</t>
  </si>
  <si>
    <t>(Diminution) augmentation des effets à payer</t>
  </si>
  <si>
    <t>Augmentation (diminution) nette des équivalents de trésorerie</t>
  </si>
  <si>
    <t xml:space="preserve">Bénéfice net (perte nette) </t>
  </si>
  <si>
    <t>Ajustements de rapprochement du bénéfice net (de la perte nette)
     et des flux de trésorerie liés aux activités d’exploitation</t>
  </si>
  <si>
    <r>
      <t xml:space="preserve">Abonnés des services de télé IP de détail à la fin de la période </t>
    </r>
    <r>
      <rPr>
        <vertAlign val="superscript"/>
        <sz val="15"/>
        <rFont val="Arial"/>
        <family val="2"/>
      </rPr>
      <t xml:space="preserve">(E) </t>
    </r>
  </si>
  <si>
    <r>
      <t xml:space="preserve">Abonnés des services de détail à la fin de la période </t>
    </r>
    <r>
      <rPr>
        <vertAlign val="superscript"/>
        <sz val="15"/>
        <rFont val="Arial"/>
        <family val="2"/>
      </rPr>
      <t>(B) (C) (E)</t>
    </r>
  </si>
  <si>
    <t>Bénéfice net (perte nette)</t>
  </si>
  <si>
    <t>Bénéfice net (perte nette) par action ordinaire – de base et dilué</t>
  </si>
  <si>
    <t>Bénéfice net (perte nette) attribuable aux :</t>
  </si>
  <si>
    <t>Bénéfice net (perte nette) attribuable aux actionnaires ordinaires</t>
  </si>
  <si>
    <t>(Pertes) activations nettes d’abonnés des services de télé IP de détail</t>
  </si>
  <si>
    <t>(Diminution) augmentation nette de la trésorerie</t>
  </si>
  <si>
    <t>Participations ne donnant pas le contrôle</t>
  </si>
  <si>
    <r>
      <t>Le BAIIA ajusté représente un total des mesures sectorielles, le bénéfice net ajusté est une mesure financière non conforme aux PCGR et le BPA ajusté est un ratio non conforme aux PCGR. Voir la note 2.3 </t>
    </r>
    <r>
      <rPr>
        <i/>
        <sz val="15"/>
        <rFont val="Arial"/>
        <family val="2"/>
      </rPr>
      <t>Total des mesures sectorielles,</t>
    </r>
    <r>
      <rPr>
        <sz val="15"/>
        <rFont val="Arial"/>
        <family val="2"/>
      </rPr>
      <t xml:space="preserve"> la note 2.1</t>
    </r>
    <r>
      <rPr>
        <i/>
        <sz val="15"/>
        <rFont val="Arial"/>
        <family val="2"/>
      </rPr>
      <t> Mesures financières non conformes aux PCGR</t>
    </r>
    <r>
      <rPr>
        <sz val="15"/>
        <rFont val="Arial"/>
        <family val="2"/>
      </rPr>
      <t xml:space="preserve"> et la note 2.2 </t>
    </r>
    <r>
      <rPr>
        <i/>
        <sz val="15"/>
        <rFont val="Arial"/>
        <family val="2"/>
      </rPr>
      <t xml:space="preserve">Ratios non conformes aux PCGR </t>
    </r>
    <r>
      <rPr>
        <sz val="15"/>
        <rFont val="Arial"/>
        <family val="2"/>
      </rPr>
      <t>dans les notes annexes du présent rapport pour en savoir plus sur ces mesures.</t>
    </r>
  </si>
  <si>
    <t>Au T1 2024, nous avons ajusté notre clientèle d’abonnés des services postpayés utilisant des téléphones mobiles afin d’en retirer 105 802 abonnés des services d’affaires qui ne génèrent que très peu de produits ou pas de produits du tout. Toujours au T1 2024, notre clientèle d’abonnés des services Internet haute vitesse de détail a augmenté de 3 850 abonnés des services d’affaires à la suite d’une acquisition de petite envergure. Nous avons également retiré 11 645 abonnés des stations Turbo de notre clientèle d’abonnés des services Internet haute vitesse de détail au T1 2024, car nous n’annonçons plus activement ce produit dans la couverture de notre service sans fil jusqu’au domicile. Enfin, depuis le T1 2024, nous ne présentons plus le nombre d’abonnés du service de télé par satellite de détail, car ces derniers ne représentent plus une proportion importante de nos produits. En conséquence, les abonnés du service de télé par satellite ont été retirés de notre clientèle d’abonnés du service de télé de détail, et nous ne communiquons plus que le nombre d’abonnés des services de télé IP de détail.</t>
  </si>
  <si>
    <t>‍</t>
  </si>
  <si>
    <r>
      <t>La dette nette et les flux de trésorerie disponibles sont des mesures financières non conformes aux PCGR, et le ratio de levier financier net est une mesure de gestion du capital. Voir la note 2.1 </t>
    </r>
    <r>
      <rPr>
        <i/>
        <sz val="17"/>
        <rFont val="Arial"/>
        <family val="2"/>
      </rPr>
      <t>Mesures financières non conformes aux PCGR</t>
    </r>
    <r>
      <rPr>
        <sz val="17"/>
        <rFont val="Arial"/>
        <family val="2"/>
      </rPr>
      <t xml:space="preserve"> et la note</t>
    </r>
    <r>
      <rPr>
        <sz val="17"/>
        <rFont val="Aptos Narrow"/>
        <family val="2"/>
      </rPr>
      <t>‍</t>
    </r>
    <r>
      <rPr>
        <sz val="17"/>
        <rFont val="Arial"/>
        <family val="2"/>
      </rPr>
      <t> 2.4 </t>
    </r>
    <r>
      <rPr>
        <i/>
        <sz val="17"/>
        <rFont val="Arial"/>
        <family val="2"/>
      </rPr>
      <t xml:space="preserve">Mesures de gestion du capital </t>
    </r>
    <r>
      <rPr>
        <sz val="17"/>
        <rFont val="Arial"/>
        <family val="2"/>
      </rPr>
      <t xml:space="preserve">dans les notes annexes du présent rapport pour en savoir plus sur ces mesures. </t>
    </r>
  </si>
  <si>
    <t xml:space="preserve">  Tirés des services </t>
  </si>
  <si>
    <t xml:space="preserve">  Tirés des produits</t>
  </si>
  <si>
    <r>
      <t>BAIIA ajusté </t>
    </r>
    <r>
      <rPr>
        <b/>
        <vertAlign val="superscript"/>
        <sz val="18"/>
        <rFont val="Arial"/>
        <family val="2"/>
      </rPr>
      <t>(A)</t>
    </r>
  </si>
  <si>
    <r>
      <t>Marge du BAIIA ajusté </t>
    </r>
    <r>
      <rPr>
        <b/>
        <vertAlign val="superscript"/>
        <sz val="18"/>
        <rFont val="Arial"/>
        <family val="2"/>
      </rPr>
      <t>(B)(3)</t>
    </r>
  </si>
  <si>
    <t>Autres charges</t>
  </si>
  <si>
    <t xml:space="preserve">  Actionnaires ordinaires</t>
  </si>
  <si>
    <t xml:space="preserve">  Actionnaires privilégiés</t>
  </si>
  <si>
    <t xml:space="preserve">  Détenteurs de participations ne donnant pas le contrôle </t>
  </si>
  <si>
    <t xml:space="preserve">  Coûts liés aux indemnités de départ, aux acquisitions et autres</t>
  </si>
  <si>
    <t xml:space="preserve">    Pertes nettes (profits nets) lié(e)s à la valeur de marché sur dérivés utilisés à titre de 
      couverture économique des régimes de rémunération fondée sur des actions qui  
      sont réglés en instruments de capitaux propres</t>
  </si>
  <si>
    <r>
      <t>Bénéfice net ajusté </t>
    </r>
    <r>
      <rPr>
        <b/>
        <vertAlign val="superscript"/>
        <sz val="18"/>
        <rFont val="Arial"/>
        <family val="2"/>
      </rPr>
      <t>(A)</t>
    </r>
  </si>
  <si>
    <r>
      <t>BPA ajusté </t>
    </r>
    <r>
      <rPr>
        <b/>
        <vertAlign val="superscript"/>
        <sz val="18"/>
        <rFont val="Arial"/>
        <family val="2"/>
      </rPr>
      <t>(A)</t>
    </r>
  </si>
  <si>
    <t xml:space="preserve">  Pertes nettes sur participations mises en équivalence dans des entreprises associées et des coentreprises</t>
  </si>
  <si>
    <t xml:space="preserve">  Pertes nettes (profits nets) sur placements</t>
  </si>
  <si>
    <t xml:space="preserve">  Coûts liés au remboursement anticipé de la dette</t>
  </si>
  <si>
    <t xml:space="preserve">  Perte de valeur d’actifs</t>
  </si>
  <si>
    <t xml:space="preserve">  Impôt lié aux éléments de rapprochement ci-dessus</t>
  </si>
  <si>
    <t xml:space="preserve">  Participations ne donnant pas le contrôle liées aux éléments de rapprochement ci-dessus</t>
  </si>
  <si>
    <t xml:space="preserve">  Charges d’intérêts</t>
  </si>
  <si>
    <t xml:space="preserve">  Rendements nets au titre des régimes d’avantages postérieurs à l’emploi</t>
  </si>
  <si>
    <t>Au T1 2024, nous avons ajusté notre clientèle d’abonnés des services postpayés utilisant des téléphones mobiles afin d’en retirer 105 802 abonnés des services d’affaires qui ne génèrent que très peu de produits ou pas de produits du tout. Toujours au T1 2024, notre clientèle d’abonnés des services Internet haute vitesse de détail a augmenté de 3 850 abonnés des services d’affaires à la suite d’une acquisition de petite envergure. Nous avons également retiré 11 645 abonnés des stations Turbo de notre clientèle d’abonnés des services Internet haute vitesse de détail au T1 2024, car nous n’annonçons plus activement ce produit dans la couverture de notre service sans fil jusqu’au domicile. Enfin, depuis le T1 2024, nous ne présentons plus le nombre d’abonnés du service de télé par satellite de détail, car ces derniers ne représentent plus une proportion importante de nos produits. En conséquence, les abonnés du service de télé par satellite ont été retirés de notre clientèle d’abonnés du service de télé de détail, et nous ne communiquons plus que le nombre d’abonnés des services de télé IP de détail.</t>
  </si>
  <si>
    <t>40,6  %</t>
  </si>
  <si>
    <t>40,6 %</t>
  </si>
  <si>
    <t>43,4  %</t>
  </si>
  <si>
    <t>42,9  %</t>
  </si>
  <si>
    <t>16,0  %</t>
  </si>
  <si>
    <t>45,5  %</t>
  </si>
  <si>
    <t>17,3  %</t>
  </si>
  <si>
    <t>6,7 %</t>
  </si>
  <si>
    <t xml:space="preserve">907     </t>
  </si>
  <si>
    <t xml:space="preserve">56     </t>
  </si>
  <si>
    <t>15,0 %</t>
  </si>
  <si>
    <t xml:space="preserve">2 605     </t>
  </si>
  <si>
    <t xml:space="preserve">963     </t>
  </si>
  <si>
    <t>42,9 %</t>
  </si>
  <si>
    <t xml:space="preserve">169     </t>
  </si>
  <si>
    <t xml:space="preserve">2 436     </t>
  </si>
  <si>
    <t>16,0 %</t>
  </si>
  <si>
    <t xml:space="preserve">3 897     </t>
  </si>
  <si>
    <t>4,8 %</t>
  </si>
  <si>
    <t>17,3 %</t>
  </si>
  <si>
    <t>43,4 %</t>
  </si>
  <si>
    <t xml:space="preserve">10 589     </t>
  </si>
  <si>
    <t>24,1 %</t>
  </si>
  <si>
    <t>45,5 %</t>
  </si>
  <si>
    <t xml:space="preserve">3 746     </t>
  </si>
  <si>
    <t>20,3 %</t>
  </si>
  <si>
    <t xml:space="preserve">Au T4 2024, nous avons retiré 124 216 abonnés des services prépayés utilisant des téléphones mobiles de Bell de notre clientèle d’abonnés des téléphones mobiles prépayés au 31 décembre 2024, car nous avons cessé de vendre de nouveaux forfaits pour ce service à compter de cette date. </t>
  </si>
  <si>
    <r>
      <rPr>
        <vertAlign val="superscript"/>
        <sz val="17"/>
        <rFont val="Arial"/>
        <family val="2"/>
      </rPr>
      <t>(A)</t>
    </r>
    <r>
      <rPr>
        <sz val="17"/>
        <rFont val="Arial"/>
        <family val="2"/>
      </rPr>
      <t xml:space="preserve">  L'état consolidé de la situation financière au 31 décembre 2024 a été modifié pour tenir compte des évaluations finales des régimes de retraite obtenues après le dépôt de l'information 
      financière supplémentaire de BCE pour le T4 2024 qui a eu lieu le 6 février 2025.</t>
    </r>
  </si>
  <si>
    <r>
      <t xml:space="preserve">Total du passif et des capitaux propres </t>
    </r>
    <r>
      <rPr>
        <b/>
        <vertAlign val="superscript"/>
        <sz val="17"/>
        <rFont val="Arial"/>
        <family val="2"/>
      </rPr>
      <t>(A)</t>
    </r>
  </si>
  <si>
    <r>
      <t xml:space="preserve">Total des capitaux propres attribuables aux actionnaires de BCE </t>
    </r>
    <r>
      <rPr>
        <b/>
        <vertAlign val="superscript"/>
        <sz val="17"/>
        <rFont val="Arial"/>
        <family val="2"/>
      </rPr>
      <t>(A)</t>
    </r>
  </si>
  <si>
    <r>
      <t xml:space="preserve">Total des passifs non courants </t>
    </r>
    <r>
      <rPr>
        <b/>
        <vertAlign val="superscript"/>
        <sz val="17"/>
        <rFont val="Arial"/>
        <family val="2"/>
      </rPr>
      <t>(A)</t>
    </r>
  </si>
  <si>
    <r>
      <t xml:space="preserve">Passifs d’impôt différé </t>
    </r>
    <r>
      <rPr>
        <vertAlign val="superscript"/>
        <sz val="17"/>
        <rFont val="Arial"/>
        <family val="2"/>
      </rPr>
      <t>(A)</t>
    </r>
  </si>
  <si>
    <r>
      <t xml:space="preserve">Total du passif </t>
    </r>
    <r>
      <rPr>
        <b/>
        <vertAlign val="superscript"/>
        <sz val="17"/>
        <rFont val="Arial"/>
        <family val="2"/>
      </rPr>
      <t>(A)</t>
    </r>
  </si>
  <si>
    <r>
      <t xml:space="preserve">Déficit </t>
    </r>
    <r>
      <rPr>
        <vertAlign val="superscript"/>
        <sz val="17"/>
        <rFont val="Arial"/>
        <family val="2"/>
      </rPr>
      <t xml:space="preserve">(A) </t>
    </r>
  </si>
  <si>
    <r>
      <t xml:space="preserve">Total de l’actif </t>
    </r>
    <r>
      <rPr>
        <b/>
        <vertAlign val="superscript"/>
        <sz val="17"/>
        <rFont val="Arial"/>
        <family val="2"/>
      </rPr>
      <t>(A)</t>
    </r>
  </si>
  <si>
    <r>
      <t xml:space="preserve">Total des actifs non courants </t>
    </r>
    <r>
      <rPr>
        <b/>
        <vertAlign val="superscript"/>
        <sz val="17"/>
        <rFont val="Arial"/>
        <family val="2"/>
      </rPr>
      <t>(A)</t>
    </r>
  </si>
  <si>
    <r>
      <t xml:space="preserve">Actifs au titre des avantages postérieurs à l’emploi </t>
    </r>
    <r>
      <rPr>
        <vertAlign val="superscript"/>
        <sz val="17"/>
        <rFont val="Arial"/>
        <family val="2"/>
      </rPr>
      <t>(A)</t>
    </r>
  </si>
  <si>
    <r>
      <t xml:space="preserve">Total des capitaux propres </t>
    </r>
    <r>
      <rPr>
        <b/>
        <vertAlign val="superscript"/>
        <sz val="17"/>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</si>
</sst>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2">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_);\(#,##0\ &quot;$&quot;\)"/>
    <numFmt numFmtId="165" formatCode="_ * #,##0.00_)_ ;_ * \(#,##0.00\)_ ;_ * &quot;-&quot;??_)_ ;_ @_ "/>
    <numFmt numFmtId="166" formatCode="_(&quot;$&quot;* #,##0_);_(&quot;$&quot;* \(#,##0\);_(&quot;$&quot;* &quot;-&quot;_);_(@_)"/>
    <numFmt numFmtId="167" formatCode="_(* #,##0_);_(* \(#,##0\);_(* &quot;-&quot;_);_(@_)"/>
    <numFmt numFmtId="168" formatCode="_(* #,##0.00_);_(* \(#,##0.00\);_(* &quot;-&quot;??_);_(@_)"/>
    <numFmt numFmtId="169" formatCode="#,##0.00&quot;¢/kWh&quot;"/>
    <numFmt numFmtId="170" formatCode="#,##0.0,"/>
    <numFmt numFmtId="171" formatCode="0.000000"/>
    <numFmt numFmtId="172" formatCode="0.00_);\(0.00\);0.00"/>
    <numFmt numFmtId="173" formatCode="#,##0.0_);\(#,##0.0\)"/>
    <numFmt numFmtId="174" formatCode="[$-409]mmm\-yy;@"/>
    <numFmt numFmtId="175" formatCode="&quot;$&quot;_(#,##0.00_);&quot;$&quot;\(#,##0.00\)"/>
    <numFmt numFmtId="176" formatCode="[Blue]mmm\-dd\-yy"/>
    <numFmt numFmtId="177" formatCode="#,##0.0_)\x;\(#,##0.0\)\x"/>
    <numFmt numFmtId="178" formatCode="[Blue]mmm\-yy"/>
    <numFmt numFmtId="179" formatCode="#,##0.0_)_x;\(#,##0.0\)_x"/>
    <numFmt numFmtId="180" formatCode="mmm\ d\,\ yyyy"/>
    <numFmt numFmtId="181" formatCode="0.0_)\%;\(0.0\)\%"/>
    <numFmt numFmtId="182" formatCode="_(* #,##0.0000_);_(* \(#,##0.0000\);_(* &quot;-&quot;\ \ _);@"/>
    <numFmt numFmtId="183" formatCode="#,##0.0_)_%;\(#,##0.0\)_%"/>
    <numFmt numFmtId="184" formatCode="_(* #,##0_);_(* \(#,##0\);_(* &quot;-&quot;\ \ _);@\ &quot; (HHV)&quot;"/>
    <numFmt numFmtId="185" formatCode="&quot;\&quot;#,##0.00;[Red]&quot;\&quot;\-#,##0.00"/>
    <numFmt numFmtId="186" formatCode="&quot;\&quot;#,##0;[Red]&quot;\&quot;\-#,##0"/>
    <numFmt numFmtId="187" formatCode="[Blue]###&quot;.&quot;#\-###"/>
    <numFmt numFmtId="188" formatCode="[Blue]####\ ###"/>
    <numFmt numFmtId="189" formatCode="_(* &quot;$&quot;#,##0_);* \(&quot;$&quot;#,##0\)"/>
    <numFmt numFmtId="190" formatCode="_(* #,##0_);* \(#,##0\)"/>
    <numFmt numFmtId="191" formatCode="_(* &quot;$&quot;#,##0_);* \(&quot;$&quot;#,##0\);_(* &quot;$&quot;&quot;-&quot;_);_(@_)"/>
    <numFmt numFmtId="192" formatCode="_(* &quot;$&quot;#,##0.00_);* \(&quot;$&quot;#,##0.00\);_(* &quot;$&quot;0.00_);_(@_)"/>
    <numFmt numFmtId="193" formatCode="_(* &quot;$&quot;#,##0_);* \(&quot;$&quot;#,##0\);_(* &quot;$&quot;0_);_(@_)"/>
    <numFmt numFmtId="194" formatCode="_(* #,##0_);* \(#,##0\);_(* &quot;-&quot;_);_(@_)"/>
    <numFmt numFmtId="195" formatCode="m\-d\-yy"/>
    <numFmt numFmtId="196" formatCode="_-* #,##0_-;\-* #,##0_-;_-* &quot;-&quot;??_-;_-@_-"/>
    <numFmt numFmtId="197" formatCode="[Blue]#,##0_);[Red]\(#,##0\);\-??"/>
    <numFmt numFmtId="198" formatCode="0_);\(0\)"/>
    <numFmt numFmtId="199" formatCode="&quot;$&quot;#,##0.0"/>
    <numFmt numFmtId="200" formatCode="@\ \•\ "/>
    <numFmt numFmtId="201" formatCode="&quot;$&quot;#.;\(&quot;$&quot;#,\)"/>
    <numFmt numFmtId="202" formatCode="_(* #,##0.0000_);_(* \(#,##0.0000\);_(* &quot;-&quot;??_);_(@_)"/>
    <numFmt numFmtId="203" formatCode="0.0%;[Red]\(0.0%\)"/>
    <numFmt numFmtId="204" formatCode="0%;[Red]\(0%\)"/>
    <numFmt numFmtId="205" formatCode="0.0%;\(0.0%\)"/>
    <numFmt numFmtId="206" formatCode="0.0%"/>
    <numFmt numFmtId="207" formatCode="_(* #,##0_);* \(#,##0\);_(* 0_);_(@_)"/>
    <numFmt numFmtId="208" formatCode="General_)"/>
    <numFmt numFmtId="209" formatCode="_-* #,##0.0000_-;\-* #,##0.0000_-;_-* &quot;-&quot;??_-;_-@_-"/>
    <numFmt numFmtId="210" formatCode="#,##0_);\(#,##0\);\ \-\ \ \ "/>
    <numFmt numFmtId="211" formatCode="_-* #,##0.00\ _D_M_-;\-* #,##0.00\ _D_M_-;_-* &quot;-&quot;??\ _D_M_-;_-@_-"/>
    <numFmt numFmtId="212" formatCode="#,##0.000000_);\(#,##0.000000\)"/>
    <numFmt numFmtId="213" formatCode="_(* #,##0_);_(* \(#,##0\);_(* &quot;-&quot;\ \ _);@"/>
    <numFmt numFmtId="214" formatCode="_-* #,##0.00\ &quot;DM&quot;_-;\-* #,##0.00\ &quot;DM&quot;_-;_-* &quot;-&quot;??\ &quot;DM&quot;_-;_-@_-"/>
    <numFmt numFmtId="215" formatCode="&quot;$&quot;#,##0.0000000_);[Red]\(&quot;$&quot;#,##0.0000000\);\-\-\ \ \ "/>
    <numFmt numFmtId="216" formatCode="_-* #,##0\ _P_t_s_-;\-* #,##0\ _P_t_s_-;_-* &quot;-&quot;\ _P_t_s_-;_-@_-"/>
    <numFmt numFmtId="217" formatCode="&quot;$&quot;#,##0,,;[Red]\(&quot;$&quot;#,##0,,\)"/>
    <numFmt numFmtId="218" formatCode="&quot;$&quot;#,##0.00"/>
    <numFmt numFmtId="219" formatCode="_ * #,##0_ ;_ * \-#,##0_ ;_ * &quot;-&quot;_ ;_ @_ "/>
    <numFmt numFmtId="220" formatCode="0.00_);\(0.00\);0.00_)"/>
    <numFmt numFmtId="221" formatCode="#,##0.0"/>
    <numFmt numFmtId="222" formatCode="#,##0.0,,;[Red]\(#,##0.0,,\)"/>
    <numFmt numFmtId="223" formatCode="&quot;$&quot;#,##0,,&quot;#&quot;"/>
    <numFmt numFmtId="224" formatCode="mmm\ yyyy"/>
    <numFmt numFmtId="225" formatCode="_(* #,##0.000000_);_(* \(#,##0.000000\);_(* &quot;-&quot;??_);_(@_)"/>
    <numFmt numFmtId="226" formatCode="#,##0,_);\(#,##0,\)"/>
    <numFmt numFmtId="227" formatCode="&quot;$&quot;\ #,##0_);[Red]\(&quot;$&quot;\ #,##0\)"/>
    <numFmt numFmtId="228" formatCode="0.0"/>
    <numFmt numFmtId="229" formatCode="0%;\(0%\)"/>
    <numFmt numFmtId="230" formatCode="#,##0.0\%_);\(#,##0.0\%\);#,##0.0\%_);@_)"/>
    <numFmt numFmtId="231" formatCode="0.000\x"/>
    <numFmt numFmtId="232" formatCode="#,##0.0%;[Red]\(#,##0.0%\)"/>
    <numFmt numFmtId="233" formatCode="0.00\%;\-0.00\%;0.00\%"/>
    <numFmt numFmtId="234" formatCode="#,##0.0_);[Red]\(#,##0.0\)"/>
    <numFmt numFmtId="235" formatCode="0.00\x;\-0.00\x;0.00\x"/>
    <numFmt numFmtId="236" formatCode="_(* #,##0_);_(* \(#,##0\);_(* &quot;-&quot;??_);_(@_)"/>
    <numFmt numFmtId="237" formatCode="&quot;   &quot;@"/>
    <numFmt numFmtId="238" formatCode="_(* #,##0_);_(* \(#,##0\);_(* &quot;-&quot;_)"/>
    <numFmt numFmtId="239" formatCode="#,##0.0,;[Red]\(#,##0.0,\)"/>
    <numFmt numFmtId="240" formatCode="#,##0.0,_);[Red]\(#,##0.0,\)"/>
    <numFmt numFmtId="241" formatCode="0.00000%"/>
    <numFmt numFmtId="242" formatCode="_(&quot;$&quot;* #,##0.0_);_(&quot;$&quot;* \(#,##0.0\);_(&quot;$&quot;* &quot;-&quot;??_);_(@_)"/>
    <numFmt numFmtId="243" formatCode="_(* #,##0.000_);_(* \(#,##0.000\);_(* &quot;-&quot;??_);_(@_)"/>
    <numFmt numFmtId="244" formatCode="_-* #,##0\ &quot;Pts&quot;_-;\-* #,##0\ &quot;Pts&quot;_-;_-* &quot;-&quot;\ &quot;Pts&quot;_-;_-@_-"/>
    <numFmt numFmtId="245" formatCode="_-* #,##0.00\ &quot;Pts&quot;_-;\-* #,##0.00\ &quot;Pts&quot;_-;_-* &quot;-&quot;??\ &quot;Pts&quot;_-;_-@_-"/>
    <numFmt numFmtId="246" formatCode="_(* #,##0_);_(* \(#,##0\);_(* &quot;-&quot;\ \ _);@\ &quot; (1 = Yes, 0 = No)&quot;"/>
    <numFmt numFmtId="247" formatCode="[$-1009]mmmm\ d\,\ yyyy;@"/>
    <numFmt numFmtId="248" formatCode="_(* #,##0.0_);_(* \(#,##0.0\);_(* &quot;-&quot;_);_(@_)"/>
    <numFmt numFmtId="249" formatCode="_(&quot;$&quot;* #,##0.0000_);_(&quot;$&quot;* \(#,##0.0000\);_(&quot;$&quot;* &quot;-&quot;_);_(@_)"/>
    <numFmt numFmtId="250" formatCode="0.0\ &quot;pts&quot;;\(0.0\)\ &quot;pts&quot;"/>
    <numFmt numFmtId="251" formatCode="_-* #,##0\ _$_-;_-* #,##0\ _$\-;_-* &quot;-&quot;??\ _$_-;_-@_-"/>
    <numFmt numFmtId="252" formatCode="_(* #,##0.0_);_(* \(#,##0.0\);_(* &quot;-&quot;??_);_(@_)"/>
    <numFmt numFmtId="253" formatCode="_(&quot;$&quot;* #,##0.00_);_(&quot;$&quot;* \(#,##0.00\);_(&quot;$&quot;* &quot;-&quot;_);_(@_)"/>
    <numFmt numFmtId="254" formatCode="#,##0_)_x;\(#,##0\)_x"/>
    <numFmt numFmtId="255" formatCode="_-* #,##0.00_-;\-* #,##0.00_-;_-* &quot;-&quot;_-;_-@_-"/>
    <numFmt numFmtId="256" formatCode="_(* #,##0.00_);* \(#,##0.00\)"/>
    <numFmt numFmtId="257" formatCode="0.00\ &quot;pts&quot;;\(0.00\)\ &quot;pts&quot;"/>
    <numFmt numFmtId="258" formatCode="_(* #,##0_);_(* \(#,##0\);_(* &quot;-&quot;\ _);_(@_)"/>
    <numFmt numFmtId="259" formatCode="0.0%;\(0.0%\);_(* &quot;-&quot;\ _)"/>
    <numFmt numFmtId="260" formatCode="0.0\ &quot;pts&quot;;\(0.0\)\ &quot;pts&quot;;_(* &quot;-&quot;\ _)"/>
    <numFmt numFmtId="261" formatCode="0.00%;\(0.00%\)"/>
    <numFmt numFmtId="262" formatCode="_-* #,##0.0_-;\-* #,##0.0_-;_-* &quot;-&quot;_-;_-@_-"/>
    <numFmt numFmtId="263" formatCode="_-* #,##0.00000_-;\-* #,##0.00000_-;_-* &quot;-&quot;??_-;_-@_-"/>
    <numFmt numFmtId="264" formatCode="_ * ###\ ##0_)\ __\ ;_ * \(###\ ##0\)\ __\ ;\ * \–_)\ __\ ;_ * @_)\ __\ "/>
    <numFmt numFmtId="265" formatCode="_ * ##0_)\ __\ ;_ * \(##0\)\ __\ ;\ * \–_)\ __\ ;_ * @_)\ __\ "/>
    <numFmt numFmtId="266" formatCode="_ * ##0.0_)\ %;_ * \(##0.0\)\ %;\ * \–_)\ \%;_ * @_)\ __\ "/>
    <numFmt numFmtId="267" formatCode="_ * ##0.00_)\ &quot;$&quot;\ ;_ * \(##0.00\)\ &quot;$&quot;\ ;\ * \–_)\ &quot;$&quot;\ ;_ * @_)\ __\ "/>
    <numFmt numFmtId="268" formatCode="_ * ##0.0000_)\ &quot;$&quot;\ ;_ * \(##0.0000\)\ &quot;$&quot;\ ;\ * \–_)\ &quot;$&quot;\ ;_ * @_)\ __\ "/>
    <numFmt numFmtId="269" formatCode="_ * ##0.0_)\ __\ ;_ * \(##0.0\)\ __\ ;\ * \–_)\ __\ ;_ * @_)\ __\ "/>
    <numFmt numFmtId="270" formatCode="0.0\ &quot; pt&quot;;\(0.0\)\ &quot;pt&quot;"/>
    <numFmt numFmtId="271" formatCode="_ * ###\ ###\ ##0_)\ __\ ;_ * \(###\ ###\ ##0\)\ __\ ;\ * \–_)\ __\ ;_ * @_)\ __\ "/>
    <numFmt numFmtId="272" formatCode="_ * ##0.00_)\ __\ ;_ * \(##0.00\)\ __\ ;\ * \–_)\ __\ ;_ * @_)\ __\ "/>
    <numFmt numFmtId="273" formatCode="_ * ##0.00_)\ %;_ * \(##0.00\)\ %;\ * \–_)\ \%;_ * @_)\ __\ "/>
    <numFmt numFmtId="274" formatCode="0.00\ &quot; pt&quot;;\(0.00\)\ &quot;pt&quot;"/>
    <numFmt numFmtId="275" formatCode="_(* #\ ##0_);* \(#\ ##0\);_(* &quot;–&quot;_);_(@_)"/>
    <numFmt numFmtId="276" formatCode="_(* ###0_);* \(#,##0\);_(* &quot;-&quot;_);_(@_)"/>
    <numFmt numFmtId="277" formatCode="_(* #,##0.00_);_(* \(#,##0.00\);_(* &quot;-&quot;_);_(@_)"/>
  </numFmts>
  <fonts count="258">
    <font>
      <sz val="10"/>
      <color theme="1"/>
      <name val="Arial"/>
      <family val="2"/>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b/>
      <sz val="11"/>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sz val="13"/>
      <color indexed="12"/>
      <name val="Arial"/>
      <family val="2"/>
    </font>
    <font>
      <sz val="13"/>
      <color indexed="30"/>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b/>
      <vertAlign val="superscript"/>
      <sz val="18"/>
      <name val="Arial"/>
      <family val="2"/>
    </font>
    <font>
      <vertAlign val="superscript"/>
      <sz val="18"/>
      <name val="Arial"/>
      <family val="2"/>
    </font>
    <font>
      <b/>
      <sz val="16"/>
      <color rgb="FFFF0000"/>
      <name val="Arial"/>
      <family val="2"/>
    </font>
    <font>
      <b/>
      <sz val="16"/>
      <color rgb="FF0070C0"/>
      <name val="Arial"/>
      <family val="2"/>
    </font>
    <font>
      <sz val="17"/>
      <name val="Arial"/>
      <family val="2"/>
    </font>
    <font>
      <b/>
      <sz val="17"/>
      <name val="Arial"/>
      <family val="2"/>
    </font>
    <font>
      <i/>
      <sz val="17"/>
      <name val="Arial"/>
      <family val="2"/>
    </font>
    <font>
      <b/>
      <vertAlign val="subscript"/>
      <sz val="17"/>
      <name val="Arial"/>
      <family val="2"/>
    </font>
    <font>
      <vertAlign val="subscript"/>
      <sz val="17"/>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sz val="15"/>
      <color rgb="FFFF0000"/>
      <name val="Arial"/>
      <family val="2"/>
    </font>
    <font>
      <b/>
      <sz val="10"/>
      <color rgb="FFFF0000"/>
      <name val="Arial"/>
      <family val="2"/>
    </font>
    <font>
      <sz val="18"/>
      <color theme="1"/>
      <name val="Arial"/>
      <family val="2"/>
    </font>
    <font>
      <sz val="19"/>
      <color theme="1"/>
      <name val="Arial"/>
      <family val="2"/>
    </font>
    <font>
      <sz val="17"/>
      <color theme="1"/>
      <name val="Arial"/>
      <family val="2"/>
    </font>
    <font>
      <b/>
      <sz val="18.2"/>
      <name val="Arial"/>
      <family val="2"/>
    </font>
    <font>
      <sz val="17"/>
      <color rgb="FFFF0000"/>
      <name val="Arial"/>
      <family val="2"/>
    </font>
    <font>
      <sz val="8"/>
      <color rgb="FF000000"/>
      <name val="Tahoma"/>
      <family val="2"/>
    </font>
    <font>
      <sz val="8"/>
      <color rgb="FF000000"/>
      <name val="Segoe UI"/>
      <family val="2"/>
    </font>
    <font>
      <sz val="10"/>
      <color rgb="FF000000"/>
      <name val="Arial"/>
      <family val="2"/>
    </font>
    <font>
      <sz val="18"/>
      <color indexed="8"/>
      <name val="Arial"/>
      <family val="2"/>
    </font>
    <font>
      <vertAlign val="superscript"/>
      <sz val="20"/>
      <name val="Arial"/>
      <family val="2"/>
    </font>
    <font>
      <vertAlign val="superscript"/>
      <sz val="17"/>
      <name val="Arial"/>
      <family val="2"/>
    </font>
    <font>
      <b/>
      <sz val="22"/>
      <name val="Arial"/>
      <family val="2"/>
    </font>
    <font>
      <b/>
      <sz val="25"/>
      <name val="Arial"/>
      <family val="2"/>
    </font>
    <font>
      <b/>
      <sz val="19"/>
      <name val="Arial"/>
      <family val="2"/>
    </font>
    <font>
      <b/>
      <vertAlign val="superscript"/>
      <sz val="15"/>
      <name val="Arial"/>
      <family val="2"/>
    </font>
    <font>
      <sz val="15"/>
      <color theme="1"/>
      <name val="Arial"/>
      <family val="2"/>
    </font>
    <font>
      <sz val="15"/>
      <color indexed="8"/>
      <name val="Arial"/>
      <family val="2"/>
    </font>
    <font>
      <sz val="16"/>
      <color theme="1"/>
      <name val="Arial"/>
      <family val="2"/>
    </font>
    <font>
      <i/>
      <sz val="11"/>
      <name val="Arial"/>
      <family val="2"/>
    </font>
    <font>
      <b/>
      <i/>
      <sz val="11"/>
      <name val="Arial"/>
      <family val="2"/>
    </font>
    <font>
      <i/>
      <vertAlign val="superscript"/>
      <sz val="11"/>
      <name val="Arial"/>
      <family val="2"/>
    </font>
    <font>
      <b/>
      <sz val="17"/>
      <color theme="1"/>
      <name val="Arial"/>
      <family val="2"/>
    </font>
    <font>
      <sz val="10"/>
      <color rgb="FFFF0000"/>
      <name val="Arial"/>
      <family val="2"/>
    </font>
    <font>
      <u/>
      <sz val="10"/>
      <color rgb="FF0066A4"/>
      <name val="Arial"/>
      <family val="2"/>
    </font>
    <font>
      <sz val="17"/>
      <name val="Aptos Narrow"/>
      <family val="2"/>
    </font>
    <font>
      <sz val="18"/>
      <name val="Aptos Narrow"/>
      <family val="2"/>
    </font>
    <font>
      <b/>
      <vertAlign val="superscript"/>
      <sz val="17"/>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100">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s>
  <cellStyleXfs count="1599">
    <xf numFmtId="0" fontId="0" fillId="0" borderId="0"/>
    <xf numFmtId="0" fontId="4" fillId="0" borderId="0"/>
    <xf numFmtId="0" fontId="4" fillId="0" borderId="0"/>
    <xf numFmtId="3" fontId="5" fillId="0" borderId="0" applyFont="0" applyFill="0" applyBorder="0" applyAlignment="0" applyProtection="0"/>
    <xf numFmtId="169" fontId="6"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0" fontId="7" fillId="0" borderId="0" applyNumberFormat="0" applyFont="0" applyFill="0" applyBorder="0" applyAlignment="0" applyProtection="0"/>
    <xf numFmtId="3" fontId="8" fillId="0" borderId="0"/>
    <xf numFmtId="3" fontId="8" fillId="0" borderId="0"/>
    <xf numFmtId="3" fontId="8" fillId="0" borderId="0"/>
    <xf numFmtId="3" fontId="8" fillId="0" borderId="0"/>
    <xf numFmtId="0" fontId="4" fillId="0" borderId="0"/>
    <xf numFmtId="0" fontId="9" fillId="0" borderId="0"/>
    <xf numFmtId="0" fontId="4" fillId="0" borderId="0"/>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0" fontId="10" fillId="0" borderId="0"/>
    <xf numFmtId="171" fontId="4" fillId="0" borderId="0">
      <alignment horizontal="left" wrapText="1"/>
    </xf>
    <xf numFmtId="172" fontId="4" fillId="0" borderId="0">
      <alignment horizontal="left" wrapText="1"/>
    </xf>
    <xf numFmtId="0" fontId="11" fillId="0" borderId="0"/>
    <xf numFmtId="0" fontId="10" fillId="0" borderId="0"/>
    <xf numFmtId="0" fontId="10"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171" fontId="4" fillId="0" borderId="0">
      <alignment horizontal="left" wrapText="1"/>
    </xf>
    <xf numFmtId="171" fontId="4" fillId="0" borderId="0">
      <alignment horizontal="left" wrapText="1"/>
    </xf>
    <xf numFmtId="171" fontId="4" fillId="0" borderId="0">
      <alignment horizontal="left" wrapText="1"/>
    </xf>
    <xf numFmtId="0" fontId="10" fillId="0" borderId="0"/>
    <xf numFmtId="0" fontId="12" fillId="0" borderId="0">
      <alignment vertical="top"/>
    </xf>
    <xf numFmtId="171" fontId="4" fillId="0" borderId="0">
      <alignment horizontal="left" wrapText="1"/>
    </xf>
    <xf numFmtId="0" fontId="12" fillId="0" borderId="0">
      <alignment vertical="top"/>
    </xf>
    <xf numFmtId="0" fontId="10" fillId="0" borderId="0"/>
    <xf numFmtId="171" fontId="4" fillId="0" borderId="0">
      <alignment horizontal="left" wrapText="1"/>
    </xf>
    <xf numFmtId="0" fontId="10" fillId="0" borderId="0"/>
    <xf numFmtId="0" fontId="4" fillId="0" borderId="0"/>
    <xf numFmtId="0" fontId="10" fillId="0" borderId="0"/>
    <xf numFmtId="0" fontId="10" fillId="0" borderId="0"/>
    <xf numFmtId="0" fontId="10" fillId="0" borderId="0"/>
    <xf numFmtId="0" fontId="10" fillId="0" borderId="0"/>
    <xf numFmtId="171" fontId="4" fillId="0" borderId="0">
      <alignment horizontal="left" wrapText="1"/>
    </xf>
    <xf numFmtId="0" fontId="10" fillId="0" borderId="0"/>
    <xf numFmtId="0" fontId="11" fillId="0" borderId="0"/>
    <xf numFmtId="171" fontId="4" fillId="0" borderId="0">
      <alignment horizontal="left" wrapText="1"/>
    </xf>
    <xf numFmtId="171" fontId="4" fillId="0" borderId="0">
      <alignment horizontal="left" wrapText="1"/>
    </xf>
    <xf numFmtId="0" fontId="10" fillId="0" borderId="0"/>
    <xf numFmtId="0" fontId="10" fillId="0" borderId="0"/>
    <xf numFmtId="0" fontId="10" fillId="0" borderId="0"/>
    <xf numFmtId="171" fontId="4" fillId="0" borderId="0">
      <alignment horizontal="left" wrapText="1"/>
    </xf>
    <xf numFmtId="171" fontId="4" fillId="0" borderId="0">
      <alignment horizontal="left" wrapText="1"/>
    </xf>
    <xf numFmtId="0" fontId="10" fillId="0" borderId="0"/>
    <xf numFmtId="0" fontId="10" fillId="0" borderId="0"/>
    <xf numFmtId="0" fontId="10" fillId="0" borderId="0"/>
    <xf numFmtId="0" fontId="10" fillId="0" borderId="0"/>
    <xf numFmtId="171" fontId="4" fillId="0" borderId="0">
      <alignment horizontal="left" wrapText="1"/>
    </xf>
    <xf numFmtId="172" fontId="4" fillId="0" borderId="0">
      <alignment horizontal="left" wrapText="1"/>
    </xf>
    <xf numFmtId="0" fontId="10" fillId="0" borderId="0"/>
    <xf numFmtId="0" fontId="10" fillId="0" borderId="0"/>
    <xf numFmtId="0" fontId="10" fillId="0" borderId="0"/>
    <xf numFmtId="0" fontId="10" fillId="0" borderId="0"/>
    <xf numFmtId="0" fontId="10" fillId="0" borderId="0"/>
    <xf numFmtId="171" fontId="4" fillId="0" borderId="0">
      <alignment horizontal="left" wrapText="1"/>
    </xf>
    <xf numFmtId="0" fontId="12" fillId="0" borderId="0">
      <alignment vertical="top"/>
    </xf>
    <xf numFmtId="171" fontId="4" fillId="0" borderId="0">
      <alignment horizontal="left" wrapText="1"/>
    </xf>
    <xf numFmtId="0" fontId="12" fillId="0" borderId="0">
      <alignment vertical="top"/>
    </xf>
    <xf numFmtId="0" fontId="4" fillId="0" borderId="0">
      <alignment vertical="top"/>
    </xf>
    <xf numFmtId="173" fontId="4" fillId="0" borderId="0" applyFont="0" applyFill="0" applyBorder="0" applyAlignment="0" applyProtection="0"/>
    <xf numFmtId="174" fontId="4" fillId="0" borderId="0" applyFont="0" applyFill="0" applyBorder="0" applyAlignment="0" applyProtection="0"/>
    <xf numFmtId="0" fontId="10" fillId="0" borderId="0"/>
    <xf numFmtId="0" fontId="10" fillId="0" borderId="0"/>
    <xf numFmtId="0" fontId="10" fillId="0" borderId="0"/>
    <xf numFmtId="171" fontId="4" fillId="0" borderId="0">
      <alignment horizontal="left" wrapText="1"/>
    </xf>
    <xf numFmtId="0" fontId="10" fillId="0" borderId="0"/>
    <xf numFmtId="0" fontId="10" fillId="0" borderId="0"/>
    <xf numFmtId="171" fontId="4" fillId="0" borderId="0">
      <alignment horizontal="left" wrapText="1"/>
    </xf>
    <xf numFmtId="0" fontId="10" fillId="0" borderId="0"/>
    <xf numFmtId="171" fontId="4" fillId="0" borderId="0">
      <alignment horizontal="left" wrapText="1"/>
    </xf>
    <xf numFmtId="0" fontId="10" fillId="0" borderId="0"/>
    <xf numFmtId="0" fontId="10" fillId="0" borderId="0"/>
    <xf numFmtId="0" fontId="10" fillId="0" borderId="0"/>
    <xf numFmtId="0" fontId="10" fillId="0" borderId="0"/>
    <xf numFmtId="0" fontId="10" fillId="0" borderId="0"/>
    <xf numFmtId="175" fontId="4" fillId="0" borderId="0" applyFont="0" applyFill="0" applyBorder="0" applyAlignment="0" applyProtection="0"/>
    <xf numFmtId="176" fontId="4" fillId="0" borderId="0" applyFont="0" applyFill="0" applyBorder="0" applyAlignment="0" applyProtection="0"/>
    <xf numFmtId="39" fontId="4" fillId="0" borderId="0" applyFont="0" applyFill="0" applyBorder="0" applyAlignment="0" applyProtection="0"/>
    <xf numFmtId="0" fontId="4" fillId="0" borderId="0"/>
    <xf numFmtId="0" fontId="12" fillId="0" borderId="0">
      <alignment vertical="top"/>
    </xf>
    <xf numFmtId="171" fontId="4" fillId="0" borderId="0">
      <alignment horizontal="left" wrapText="1"/>
    </xf>
    <xf numFmtId="0" fontId="10" fillId="0" borderId="0"/>
    <xf numFmtId="0" fontId="10" fillId="0" borderId="0"/>
    <xf numFmtId="0" fontId="10" fillId="0" borderId="0"/>
    <xf numFmtId="0" fontId="10" fillId="0" borderId="0"/>
    <xf numFmtId="171" fontId="4" fillId="0" borderId="0">
      <alignment horizontal="left" wrapText="1"/>
    </xf>
    <xf numFmtId="0" fontId="4" fillId="0" borderId="0">
      <alignment horizontal="left" wrapText="1"/>
    </xf>
    <xf numFmtId="0" fontId="12" fillId="0" borderId="0">
      <alignment vertical="top"/>
    </xf>
    <xf numFmtId="0" fontId="10" fillId="0" borderId="0"/>
    <xf numFmtId="171" fontId="4" fillId="0" borderId="0">
      <alignment horizontal="left" wrapText="1"/>
    </xf>
    <xf numFmtId="0" fontId="10" fillId="0" borderId="0"/>
    <xf numFmtId="0" fontId="10" fillId="0" borderId="0"/>
    <xf numFmtId="0" fontId="10" fillId="0" borderId="0"/>
    <xf numFmtId="0" fontId="10" fillId="0" borderId="0"/>
    <xf numFmtId="0" fontId="10" fillId="0" borderId="0"/>
    <xf numFmtId="0" fontId="10" fillId="0" borderId="0"/>
    <xf numFmtId="171" fontId="4" fillId="0" borderId="0">
      <alignment horizontal="left" wrapText="1"/>
    </xf>
    <xf numFmtId="171" fontId="4" fillId="0" borderId="0">
      <alignment horizontal="left" wrapText="1"/>
    </xf>
    <xf numFmtId="0" fontId="10" fillId="0" borderId="0"/>
    <xf numFmtId="171" fontId="4" fillId="0" borderId="0">
      <alignment horizontal="left" wrapText="1"/>
    </xf>
    <xf numFmtId="0" fontId="4" fillId="0" borderId="0" applyFont="0" applyFill="0" applyBorder="0" applyAlignment="0" applyProtection="0"/>
    <xf numFmtId="171" fontId="4" fillId="0" borderId="0">
      <alignment horizontal="left" wrapText="1"/>
    </xf>
    <xf numFmtId="172" fontId="4" fillId="0" borderId="0">
      <alignment horizontal="left" wrapText="1"/>
    </xf>
    <xf numFmtId="0" fontId="10" fillId="0" borderId="0"/>
    <xf numFmtId="0" fontId="10" fillId="0" borderId="0"/>
    <xf numFmtId="171" fontId="4" fillId="0" borderId="0">
      <alignment horizontal="left" wrapText="1"/>
    </xf>
    <xf numFmtId="0" fontId="12" fillId="0" borderId="0">
      <alignment vertical="top"/>
    </xf>
    <xf numFmtId="0" fontId="4" fillId="0" borderId="0">
      <alignment vertical="top"/>
    </xf>
    <xf numFmtId="0" fontId="10" fillId="0" borderId="0"/>
    <xf numFmtId="0" fontId="4" fillId="0" borderId="0"/>
    <xf numFmtId="0" fontId="10" fillId="0" borderId="0"/>
    <xf numFmtId="0" fontId="12" fillId="0" borderId="0">
      <alignment vertical="top"/>
    </xf>
    <xf numFmtId="177"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180" fontId="4" fillId="0" borderId="0" applyFont="0" applyFill="0" applyBorder="0" applyAlignment="0" applyProtection="0"/>
    <xf numFmtId="3" fontId="13" fillId="0" borderId="1" applyNumberFormat="0" applyFill="0" applyBorder="0" applyAlignment="0" applyProtection="0"/>
    <xf numFmtId="3" fontId="4" fillId="0" borderId="1" applyNumberFormat="0" applyFill="0" applyBorder="0" applyAlignment="0" applyProtection="0"/>
    <xf numFmtId="171" fontId="4" fillId="0" borderId="0">
      <alignment horizontal="left" wrapText="1"/>
    </xf>
    <xf numFmtId="0" fontId="10" fillId="0" borderId="0"/>
    <xf numFmtId="0" fontId="10" fillId="0" borderId="0"/>
    <xf numFmtId="181"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0" fontId="10" fillId="0" borderId="0"/>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0" fontId="11" fillId="0" borderId="0"/>
    <xf numFmtId="0" fontId="10" fillId="0" borderId="0"/>
    <xf numFmtId="171" fontId="4" fillId="0" borderId="0">
      <alignment horizontal="left" wrapText="1"/>
    </xf>
    <xf numFmtId="172"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0" fontId="14" fillId="0" borderId="0" applyNumberFormat="0" applyFill="0" applyBorder="0" applyProtection="0">
      <alignment horizontal="centerContinuous"/>
    </xf>
    <xf numFmtId="0" fontId="11" fillId="0" borderId="0"/>
    <xf numFmtId="171" fontId="4" fillId="0" borderId="0">
      <alignment horizontal="left" wrapText="1"/>
    </xf>
    <xf numFmtId="0" fontId="10" fillId="0" borderId="0"/>
    <xf numFmtId="0" fontId="10" fillId="0" borderId="0"/>
    <xf numFmtId="0" fontId="10" fillId="0" borderId="0"/>
    <xf numFmtId="171" fontId="4" fillId="0" borderId="0">
      <alignment horizontal="left" wrapText="1"/>
    </xf>
    <xf numFmtId="171" fontId="4" fillId="0" borderId="0">
      <alignment horizontal="left" wrapText="1"/>
    </xf>
    <xf numFmtId="0" fontId="10" fillId="0" borderId="0"/>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171" fontId="4" fillId="0" borderId="0">
      <alignment horizontal="left" wrapText="1"/>
    </xf>
    <xf numFmtId="0" fontId="10" fillId="0" borderId="0"/>
    <xf numFmtId="185" fontId="15" fillId="0" borderId="0" applyFont="0" applyFill="0" applyBorder="0" applyAlignment="0" applyProtection="0"/>
    <xf numFmtId="186" fontId="15" fillId="0" borderId="0" applyFont="0" applyFill="0" applyBorder="0" applyAlignment="0" applyProtection="0"/>
    <xf numFmtId="0" fontId="4" fillId="0" borderId="0"/>
    <xf numFmtId="0" fontId="4" fillId="0" borderId="0"/>
    <xf numFmtId="0" fontId="10" fillId="0" borderId="0"/>
    <xf numFmtId="10" fontId="5" fillId="0" borderId="0" applyFont="0" applyFill="0" applyBorder="0" applyAlignment="0" applyProtection="0"/>
    <xf numFmtId="9" fontId="16" fillId="0" borderId="0" applyFont="0" applyFill="0" applyBorder="0" applyAlignment="0" applyProtection="0"/>
    <xf numFmtId="0" fontId="17" fillId="2" borderId="0" applyNumberFormat="0" applyBorder="0" applyAlignment="0" applyProtection="0"/>
    <xf numFmtId="0" fontId="12" fillId="3" borderId="0" applyNumberFormat="0" applyBorder="0" applyAlignment="0" applyProtection="0"/>
    <xf numFmtId="0" fontId="3" fillId="2" borderId="0" applyNumberFormat="0" applyBorder="0" applyAlignment="0" applyProtection="0"/>
    <xf numFmtId="0" fontId="17" fillId="2" borderId="0" applyNumberFormat="0" applyBorder="0" applyAlignment="0" applyProtection="0"/>
    <xf numFmtId="0" fontId="12" fillId="3" borderId="0" applyNumberFormat="0" applyBorder="0" applyAlignment="0" applyProtection="0"/>
    <xf numFmtId="0" fontId="3" fillId="2"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7" fillId="6" borderId="0" applyNumberFormat="0" applyBorder="0" applyAlignment="0" applyProtection="0"/>
    <xf numFmtId="0" fontId="12" fillId="4" borderId="0" applyNumberFormat="0" applyBorder="0" applyAlignment="0" applyProtection="0"/>
    <xf numFmtId="0" fontId="3" fillId="6" borderId="0" applyNumberFormat="0" applyBorder="0" applyAlignment="0" applyProtection="0"/>
    <xf numFmtId="0" fontId="17" fillId="6" borderId="0" applyNumberFormat="0" applyBorder="0" applyAlignment="0" applyProtection="0"/>
    <xf numFmtId="0" fontId="12" fillId="4" borderId="0" applyNumberFormat="0" applyBorder="0" applyAlignment="0" applyProtection="0"/>
    <xf numFmtId="0" fontId="3" fillId="6" borderId="0" applyNumberFormat="0" applyBorder="0" applyAlignment="0" applyProtection="0"/>
    <xf numFmtId="0" fontId="12" fillId="7"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7" fillId="9" borderId="0" applyNumberFormat="0" applyBorder="0" applyAlignment="0" applyProtection="0"/>
    <xf numFmtId="0" fontId="12" fillId="10" borderId="0" applyNumberFormat="0" applyBorder="0" applyAlignment="0" applyProtection="0"/>
    <xf numFmtId="0" fontId="3" fillId="9" borderId="0" applyNumberFormat="0" applyBorder="0" applyAlignment="0" applyProtection="0"/>
    <xf numFmtId="0" fontId="17" fillId="9" borderId="0" applyNumberFormat="0" applyBorder="0" applyAlignment="0" applyProtection="0"/>
    <xf numFmtId="0" fontId="12" fillId="10" borderId="0" applyNumberFormat="0" applyBorder="0" applyAlignment="0" applyProtection="0"/>
    <xf numFmtId="0" fontId="3"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7" fillId="11" borderId="0" applyNumberFormat="0" applyBorder="0" applyAlignment="0" applyProtection="0"/>
    <xf numFmtId="0" fontId="12" fillId="12" borderId="0" applyNumberFormat="0" applyBorder="0" applyAlignment="0" applyProtection="0"/>
    <xf numFmtId="0" fontId="3" fillId="11" borderId="0" applyNumberFormat="0" applyBorder="0" applyAlignment="0" applyProtection="0"/>
    <xf numFmtId="0" fontId="17" fillId="11" borderId="0" applyNumberFormat="0" applyBorder="0" applyAlignment="0" applyProtection="0"/>
    <xf numFmtId="0" fontId="12" fillId="12" borderId="0" applyNumberFormat="0" applyBorder="0" applyAlignment="0" applyProtection="0"/>
    <xf numFmtId="0" fontId="3" fillId="11"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7" fillId="2" borderId="0" applyNumberFormat="0" applyBorder="0" applyAlignment="0" applyProtection="0"/>
    <xf numFmtId="0" fontId="12" fillId="3" borderId="0" applyNumberFormat="0" applyBorder="0" applyAlignment="0" applyProtection="0"/>
    <xf numFmtId="0" fontId="3" fillId="2" borderId="0" applyNumberFormat="0" applyBorder="0" applyAlignment="0" applyProtection="0"/>
    <xf numFmtId="0" fontId="17" fillId="2" borderId="0" applyNumberFormat="0" applyBorder="0" applyAlignment="0" applyProtection="0"/>
    <xf numFmtId="0" fontId="12" fillId="3" borderId="0" applyNumberFormat="0" applyBorder="0" applyAlignment="0" applyProtection="0"/>
    <xf numFmtId="0" fontId="3" fillId="2" borderId="0" applyNumberFormat="0" applyBorder="0" applyAlignment="0" applyProtection="0"/>
    <xf numFmtId="0" fontId="12" fillId="14" borderId="0" applyNumberFormat="0" applyBorder="0" applyAlignment="0" applyProtection="0"/>
    <xf numFmtId="0" fontId="12" fillId="3" borderId="0" applyNumberFormat="0" applyBorder="0" applyAlignment="0" applyProtection="0"/>
    <xf numFmtId="0" fontId="12" fillId="14" borderId="0" applyNumberFormat="0" applyBorder="0" applyAlignment="0" applyProtection="0"/>
    <xf numFmtId="0" fontId="12" fillId="3" borderId="0" applyNumberFormat="0" applyBorder="0" applyAlignment="0" applyProtection="0"/>
    <xf numFmtId="0" fontId="12" fillId="14" borderId="0" applyNumberFormat="0" applyBorder="0" applyAlignment="0" applyProtection="0"/>
    <xf numFmtId="0" fontId="17" fillId="6" borderId="0" applyNumberFormat="0" applyBorder="0" applyAlignment="0" applyProtection="0"/>
    <xf numFmtId="0" fontId="12" fillId="6" borderId="0" applyNumberFormat="0" applyBorder="0" applyAlignment="0" applyProtection="0"/>
    <xf numFmtId="0" fontId="3" fillId="6" borderId="0" applyNumberFormat="0" applyBorder="0" applyAlignment="0" applyProtection="0"/>
    <xf numFmtId="0" fontId="17" fillId="6" borderId="0" applyNumberFormat="0" applyBorder="0" applyAlignment="0" applyProtection="0"/>
    <xf numFmtId="0" fontId="12" fillId="6" borderId="0" applyNumberFormat="0" applyBorder="0" applyAlignment="0" applyProtection="0"/>
    <xf numFmtId="0" fontId="3" fillId="6"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7" fillId="2" borderId="0" applyNumberFormat="0" applyBorder="0" applyAlignment="0" applyProtection="0"/>
    <xf numFmtId="0" fontId="12" fillId="15" borderId="0" applyNumberFormat="0" applyBorder="0" applyAlignment="0" applyProtection="0"/>
    <xf numFmtId="0" fontId="3" fillId="2" borderId="0" applyNumberFormat="0" applyBorder="0" applyAlignment="0" applyProtection="0"/>
    <xf numFmtId="0" fontId="17" fillId="2" borderId="0" applyNumberFormat="0" applyBorder="0" applyAlignment="0" applyProtection="0"/>
    <xf numFmtId="0" fontId="12" fillId="15" borderId="0" applyNumberFormat="0" applyBorder="0" applyAlignment="0" applyProtection="0"/>
    <xf numFmtId="0" fontId="3" fillId="2"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7" fillId="6" borderId="0" applyNumberFormat="0" applyBorder="0" applyAlignment="0" applyProtection="0"/>
    <xf numFmtId="0" fontId="12" fillId="4" borderId="0" applyNumberFormat="0" applyBorder="0" applyAlignment="0" applyProtection="0"/>
    <xf numFmtId="0" fontId="3" fillId="6" borderId="0" applyNumberFormat="0" applyBorder="0" applyAlignment="0" applyProtection="0"/>
    <xf numFmtId="0" fontId="17" fillId="6" borderId="0" applyNumberFormat="0" applyBorder="0" applyAlignment="0" applyProtection="0"/>
    <xf numFmtId="0" fontId="12" fillId="4" borderId="0" applyNumberFormat="0" applyBorder="0" applyAlignment="0" applyProtection="0"/>
    <xf numFmtId="0" fontId="3" fillId="6" borderId="0" applyNumberFormat="0" applyBorder="0" applyAlignment="0" applyProtection="0"/>
    <xf numFmtId="0" fontId="12" fillId="7"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7" fillId="18" borderId="0" applyNumberFormat="0" applyBorder="0" applyAlignment="0" applyProtection="0"/>
    <xf numFmtId="0" fontId="12" fillId="19" borderId="0" applyNumberFormat="0" applyBorder="0" applyAlignment="0" applyProtection="0"/>
    <xf numFmtId="0" fontId="3" fillId="18" borderId="0" applyNumberFormat="0" applyBorder="0" applyAlignment="0" applyProtection="0"/>
    <xf numFmtId="0" fontId="17" fillId="18" borderId="0" applyNumberFormat="0" applyBorder="0" applyAlignment="0" applyProtection="0"/>
    <xf numFmtId="0" fontId="3"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7" fillId="20" borderId="0" applyNumberFormat="0" applyBorder="0" applyAlignment="0" applyProtection="0"/>
    <xf numFmtId="0" fontId="12" fillId="2" borderId="0" applyNumberFormat="0" applyBorder="0" applyAlignment="0" applyProtection="0"/>
    <xf numFmtId="0" fontId="3" fillId="20" borderId="0" applyNumberFormat="0" applyBorder="0" applyAlignment="0" applyProtection="0"/>
    <xf numFmtId="0" fontId="17" fillId="20" borderId="0" applyNumberFormat="0" applyBorder="0" applyAlignment="0" applyProtection="0"/>
    <xf numFmtId="0" fontId="12" fillId="2" borderId="0" applyNumberFormat="0" applyBorder="0" applyAlignment="0" applyProtection="0"/>
    <xf numFmtId="0" fontId="3" fillId="20" borderId="0" applyNumberFormat="0" applyBorder="0" applyAlignment="0" applyProtection="0"/>
    <xf numFmtId="0" fontId="12" fillId="15" borderId="0" applyNumberFormat="0" applyBorder="0" applyAlignment="0" applyProtection="0"/>
    <xf numFmtId="0" fontId="12" fillId="2" borderId="0" applyNumberFormat="0" applyBorder="0" applyAlignment="0" applyProtection="0"/>
    <xf numFmtId="0" fontId="12" fillId="15" borderId="0" applyNumberFormat="0" applyBorder="0" applyAlignment="0" applyProtection="0"/>
    <xf numFmtId="0" fontId="12" fillId="2" borderId="0" applyNumberFormat="0" applyBorder="0" applyAlignment="0" applyProtection="0"/>
    <xf numFmtId="0" fontId="12" fillId="15" borderId="0" applyNumberFormat="0" applyBorder="0" applyAlignment="0" applyProtection="0"/>
    <xf numFmtId="0" fontId="17" fillId="2" borderId="0" applyNumberFormat="0" applyBorder="0" applyAlignment="0" applyProtection="0"/>
    <xf numFmtId="0" fontId="12" fillId="16" borderId="0" applyNumberFormat="0" applyBorder="0" applyAlignment="0" applyProtection="0"/>
    <xf numFmtId="0" fontId="3" fillId="2" borderId="0" applyNumberFormat="0" applyBorder="0" applyAlignment="0" applyProtection="0"/>
    <xf numFmtId="0" fontId="17" fillId="2" borderId="0" applyNumberFormat="0" applyBorder="0" applyAlignment="0" applyProtection="0"/>
    <xf numFmtId="0" fontId="3" fillId="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7" fillId="6" borderId="0" applyNumberFormat="0" applyBorder="0" applyAlignment="0" applyProtection="0"/>
    <xf numFmtId="0" fontId="12" fillId="6" borderId="0" applyNumberFormat="0" applyBorder="0" applyAlignment="0" applyProtection="0"/>
    <xf numFmtId="0" fontId="3" fillId="6" borderId="0" applyNumberFormat="0" applyBorder="0" applyAlignment="0" applyProtection="0"/>
    <xf numFmtId="0" fontId="17" fillId="6" borderId="0" applyNumberFormat="0" applyBorder="0" applyAlignment="0" applyProtection="0"/>
    <xf numFmtId="0" fontId="3"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8" fillId="2" borderId="0" applyNumberFormat="0" applyBorder="0" applyAlignment="0" applyProtection="0"/>
    <xf numFmtId="0" fontId="19" fillId="22" borderId="0" applyNumberFormat="0" applyBorder="0" applyAlignment="0" applyProtection="0"/>
    <xf numFmtId="0" fontId="18" fillId="2"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8" fillId="6" borderId="0" applyNumberFormat="0" applyBorder="0" applyAlignment="0" applyProtection="0"/>
    <xf numFmtId="0" fontId="19" fillId="4" borderId="0" applyNumberFormat="0" applyBorder="0" applyAlignment="0" applyProtection="0"/>
    <xf numFmtId="0" fontId="18" fillId="6" borderId="0" applyNumberFormat="0" applyBorder="0" applyAlignment="0" applyProtection="0"/>
    <xf numFmtId="0" fontId="19" fillId="4" borderId="0" applyNumberFormat="0" applyBorder="0" applyAlignment="0" applyProtection="0"/>
    <xf numFmtId="0" fontId="19" fillId="7"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7"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8" fillId="15" borderId="0" applyNumberFormat="0" applyBorder="0" applyAlignment="0" applyProtection="0"/>
    <xf numFmtId="0" fontId="19" fillId="2" borderId="0" applyNumberFormat="0" applyBorder="0" applyAlignment="0" applyProtection="0"/>
    <xf numFmtId="0" fontId="18" fillId="15" borderId="0" applyNumberFormat="0" applyBorder="0" applyAlignment="0" applyProtection="0"/>
    <xf numFmtId="0" fontId="19" fillId="2" borderId="0" applyNumberFormat="0" applyBorder="0" applyAlignment="0" applyProtection="0"/>
    <xf numFmtId="0" fontId="19" fillId="15"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15" borderId="0" applyNumberFormat="0" applyBorder="0" applyAlignment="0" applyProtection="0"/>
    <xf numFmtId="0" fontId="18" fillId="23" borderId="0" applyNumberFormat="0" applyBorder="0" applyAlignment="0" applyProtection="0"/>
    <xf numFmtId="0" fontId="19" fillId="22" borderId="0" applyNumberFormat="0" applyBorder="0" applyAlignment="0" applyProtection="0"/>
    <xf numFmtId="0" fontId="18" fillId="23"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16" borderId="0" applyNumberFormat="0" applyBorder="0" applyAlignment="0" applyProtection="0"/>
    <xf numFmtId="0" fontId="18" fillId="6" borderId="0" applyNumberFormat="0" applyBorder="0" applyAlignment="0" applyProtection="0"/>
    <xf numFmtId="0" fontId="19" fillId="21" borderId="0" applyNumberFormat="0" applyBorder="0" applyAlignment="0" applyProtection="0"/>
    <xf numFmtId="0" fontId="18" fillId="6" borderId="0" applyNumberFormat="0" applyBorder="0" applyAlignment="0" applyProtection="0"/>
    <xf numFmtId="0" fontId="19" fillId="21" borderId="0" applyNumberFormat="0" applyBorder="0" applyAlignment="0" applyProtection="0"/>
    <xf numFmtId="0" fontId="19" fillId="6"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6" borderId="0" applyNumberFormat="0" applyBorder="0" applyAlignment="0" applyProtection="0"/>
    <xf numFmtId="0" fontId="20" fillId="0" borderId="0">
      <protection locked="0"/>
    </xf>
    <xf numFmtId="0" fontId="4" fillId="25" borderId="0">
      <alignment horizontal="center"/>
    </xf>
    <xf numFmtId="0" fontId="4" fillId="25" borderId="0">
      <alignment horizontal="center"/>
    </xf>
    <xf numFmtId="0" fontId="17"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7"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17"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23" borderId="0" applyNumberFormat="0" applyBorder="0" applyAlignment="0" applyProtection="0"/>
    <xf numFmtId="0" fontId="18" fillId="32" borderId="0" applyNumberFormat="0" applyBorder="0" applyAlignment="0" applyProtection="0"/>
    <xf numFmtId="0" fontId="18" fillId="23"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7"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18" fillId="38"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3" borderId="0" applyNumberFormat="0" applyBorder="0" applyAlignment="0" applyProtection="0"/>
    <xf numFmtId="0" fontId="18" fillId="39" borderId="0" applyNumberFormat="0" applyBorder="0" applyAlignment="0" applyProtection="0"/>
    <xf numFmtId="0" fontId="18" fillId="33"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3" fillId="41" borderId="0" applyNumberFormat="0" applyBorder="0" applyAlignment="0" applyProtection="0"/>
    <xf numFmtId="0" fontId="3" fillId="41" borderId="0" applyNumberFormat="0" applyBorder="0" applyAlignment="0" applyProtection="0"/>
    <xf numFmtId="0" fontId="17"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17" fillId="37"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8" fillId="2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19" borderId="0" applyNumberFormat="0" applyBorder="0" applyAlignment="0" applyProtection="0"/>
    <xf numFmtId="0" fontId="18" fillId="44" borderId="0" applyNumberFormat="0" applyBorder="0" applyAlignment="0" applyProtection="0"/>
    <xf numFmtId="0" fontId="18" fillId="19" borderId="0" applyNumberFormat="0" applyBorder="0" applyAlignment="0" applyProtection="0"/>
    <xf numFmtId="0" fontId="18" fillId="44" borderId="0" applyNumberFormat="0" applyBorder="0" applyAlignment="0" applyProtection="0"/>
    <xf numFmtId="0" fontId="18" fillId="38" borderId="0" applyNumberFormat="0" applyBorder="0" applyAlignment="0" applyProtection="0"/>
    <xf numFmtId="0" fontId="18" fillId="44" borderId="0" applyNumberFormat="0" applyBorder="0" applyAlignment="0" applyProtection="0"/>
    <xf numFmtId="0" fontId="18" fillId="38" borderId="0" applyNumberFormat="0" applyBorder="0" applyAlignment="0" applyProtection="0"/>
    <xf numFmtId="0" fontId="18" fillId="4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7" fillId="37"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17"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17" fillId="29"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17"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18" fillId="29"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6" borderId="0" applyNumberFormat="0" applyBorder="0" applyAlignment="0" applyProtection="0"/>
    <xf numFmtId="0" fontId="18" fillId="45" borderId="0" applyNumberFormat="0" applyBorder="0" applyAlignment="0" applyProtection="0"/>
    <xf numFmtId="0" fontId="18" fillId="16"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6" borderId="0" applyNumberFormat="0" applyBorder="0" applyAlignment="0" applyProtection="0"/>
    <xf numFmtId="0" fontId="18" fillId="46" borderId="0" applyNumberFormat="0" applyBorder="0" applyAlignment="0" applyProtection="0"/>
    <xf numFmtId="0" fontId="18" fillId="46" borderId="0" applyNumberFormat="0" applyBorder="0" applyAlignment="0" applyProtection="0"/>
    <xf numFmtId="0" fontId="17" fillId="26"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3" fillId="40" borderId="0" applyNumberFormat="0" applyBorder="0" applyAlignment="0" applyProtection="0"/>
    <xf numFmtId="0" fontId="3" fillId="40" borderId="0" applyNumberFormat="0" applyBorder="0" applyAlignment="0" applyProtection="0"/>
    <xf numFmtId="0" fontId="17"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18" fillId="28"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23" borderId="0" applyNumberFormat="0" applyBorder="0" applyAlignment="0" applyProtection="0"/>
    <xf numFmtId="0" fontId="18" fillId="31" borderId="0" applyNumberFormat="0" applyBorder="0" applyAlignment="0" applyProtection="0"/>
    <xf numFmtId="0" fontId="18" fillId="23" borderId="0" applyNumberFormat="0" applyBorder="0" applyAlignment="0" applyProtection="0"/>
    <xf numFmtId="0" fontId="18" fillId="31" borderId="0" applyNumberFormat="0" applyBorder="0" applyAlignment="0" applyProtection="0"/>
    <xf numFmtId="0" fontId="18" fillId="47" borderId="0" applyNumberFormat="0" applyBorder="0" applyAlignment="0" applyProtection="0"/>
    <xf numFmtId="0" fontId="18" fillId="31" borderId="0" applyNumberFormat="0" applyBorder="0" applyAlignment="0" applyProtection="0"/>
    <xf numFmtId="0" fontId="18" fillId="47" borderId="0" applyNumberFormat="0" applyBorder="0" applyAlignment="0" applyProtection="0"/>
    <xf numFmtId="0" fontId="18" fillId="31"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8" fillId="47"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3" fillId="49" borderId="0" applyNumberFormat="0" applyBorder="0" applyAlignment="0" applyProtection="0"/>
    <xf numFmtId="0" fontId="3" fillId="49" borderId="0" applyNumberFormat="0" applyBorder="0" applyAlignment="0" applyProtection="0"/>
    <xf numFmtId="0" fontId="17" fillId="36"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3" fillId="50" borderId="0" applyNumberFormat="0" applyBorder="0" applyAlignment="0" applyProtection="0"/>
    <xf numFmtId="0" fontId="3" fillId="50" borderId="0" applyNumberFormat="0" applyBorder="0" applyAlignment="0" applyProtection="0"/>
    <xf numFmtId="0" fontId="17"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18" fillId="50"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51" borderId="0" applyNumberFormat="0" applyBorder="0" applyAlignment="0" applyProtection="0"/>
    <xf numFmtId="0" fontId="18" fillId="48" borderId="0" applyNumberFormat="0" applyBorder="0" applyAlignment="0" applyProtection="0"/>
    <xf numFmtId="0" fontId="18" fillId="52" borderId="0" applyNumberFormat="0" applyBorder="0" applyAlignment="0" applyProtection="0"/>
    <xf numFmtId="0" fontId="18" fillId="48"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0" fontId="18" fillId="53" borderId="0" applyNumberFormat="0" applyBorder="0" applyAlignment="0" applyProtection="0"/>
    <xf numFmtId="187" fontId="21" fillId="0" borderId="0" applyFont="0" applyFill="0" applyBorder="0" applyAlignment="0" applyProtection="0"/>
    <xf numFmtId="188" fontId="21" fillId="0" borderId="0" applyFont="0" applyFill="0" applyBorder="0" applyAlignment="0" applyProtection="0"/>
    <xf numFmtId="189" fontId="4" fillId="0" borderId="0"/>
    <xf numFmtId="190" fontId="22" fillId="0" borderId="0"/>
    <xf numFmtId="173" fontId="23" fillId="54" borderId="2">
      <alignment horizontal="center"/>
    </xf>
    <xf numFmtId="191" fontId="24" fillId="0" borderId="0"/>
    <xf numFmtId="192" fontId="9" fillId="0" borderId="0" applyFill="0" applyBorder="0" applyAlignment="0" applyProtection="0"/>
    <xf numFmtId="193" fontId="9" fillId="0" borderId="0"/>
    <xf numFmtId="191" fontId="25" fillId="0" borderId="0"/>
    <xf numFmtId="194" fontId="26" fillId="0" borderId="0"/>
    <xf numFmtId="191" fontId="26" fillId="0" borderId="0"/>
    <xf numFmtId="0" fontId="26" fillId="0" borderId="0"/>
    <xf numFmtId="195" fontId="27" fillId="55" borderId="3">
      <alignment horizontal="center" vertical="center"/>
    </xf>
    <xf numFmtId="0" fontId="28" fillId="54" borderId="0" applyNumberFormat="0" applyBorder="0" applyAlignment="0" applyProtection="0"/>
    <xf numFmtId="196" fontId="4" fillId="0" borderId="0" applyFont="0" applyFill="0" applyBorder="0" applyAlignment="0" applyProtection="0"/>
    <xf numFmtId="14" fontId="21" fillId="0" borderId="0" applyFont="0" applyFill="0" applyBorder="0" applyAlignment="0" applyProtection="0"/>
    <xf numFmtId="197" fontId="21" fillId="0" borderId="0" applyFont="0" applyFill="0" applyBorder="0" applyAlignment="0" applyProtection="0"/>
    <xf numFmtId="0" fontId="29" fillId="0" borderId="4">
      <alignment horizontal="center" vertical="center"/>
    </xf>
    <xf numFmtId="0" fontId="30" fillId="0" borderId="0">
      <alignment horizontal="center" wrapText="1"/>
      <protection locked="0"/>
    </xf>
    <xf numFmtId="3" fontId="24" fillId="0" borderId="0" applyNumberFormat="0" applyFill="0" applyBorder="0" applyAlignment="0">
      <alignment horizontal="left"/>
    </xf>
    <xf numFmtId="0" fontId="5" fillId="15" borderId="2" applyNumberFormat="0" applyFont="0" applyBorder="0" applyAlignment="0" applyProtection="0">
      <protection hidden="1"/>
    </xf>
    <xf numFmtId="198" fontId="21" fillId="0" borderId="0" applyFont="0" applyFill="0" applyBorder="0" applyAlignment="0" applyProtection="0"/>
    <xf numFmtId="199" fontId="21" fillId="0" borderId="0" applyFont="0" applyFill="0" applyBorder="0" applyAlignment="0" applyProtection="0"/>
    <xf numFmtId="0" fontId="8" fillId="0" borderId="0"/>
    <xf numFmtId="0" fontId="21" fillId="0" borderId="0"/>
    <xf numFmtId="0" fontId="30" fillId="0" borderId="0"/>
    <xf numFmtId="0" fontId="4" fillId="56" borderId="5" applyBorder="0"/>
    <xf numFmtId="0" fontId="31" fillId="5" borderId="0" applyNumberFormat="0" applyBorder="0" applyAlignment="0" applyProtection="0"/>
    <xf numFmtId="0" fontId="32" fillId="49" borderId="0" applyNumberFormat="0" applyBorder="0" applyAlignment="0" applyProtection="0"/>
    <xf numFmtId="0" fontId="31" fillId="5" borderId="0" applyNumberFormat="0" applyBorder="0" applyAlignment="0" applyProtection="0"/>
    <xf numFmtId="0" fontId="32" fillId="49" borderId="0" applyNumberFormat="0" applyBorder="0" applyAlignment="0" applyProtection="0"/>
    <xf numFmtId="0" fontId="33" fillId="36"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3" fillId="36" borderId="0" applyNumberFormat="0" applyBorder="0" applyAlignment="0" applyProtection="0"/>
    <xf numFmtId="0" fontId="4" fillId="0" borderId="0" applyNumberFormat="0" applyBorder="0" applyProtection="0"/>
    <xf numFmtId="0" fontId="34" fillId="0" borderId="6">
      <alignment horizontal="left"/>
    </xf>
    <xf numFmtId="0" fontId="34" fillId="0" borderId="6">
      <alignment horizontal="left"/>
    </xf>
    <xf numFmtId="0" fontId="35" fillId="0" borderId="6">
      <alignment horizontal="left" wrapText="1"/>
    </xf>
    <xf numFmtId="0" fontId="35" fillId="0" borderId="6">
      <alignment horizontal="left" wrapText="1"/>
    </xf>
    <xf numFmtId="2" fontId="36" fillId="0" borderId="0">
      <alignment horizontal="right"/>
      <protection locked="0"/>
    </xf>
    <xf numFmtId="0" fontId="37" fillId="0" borderId="0" applyNumberFormat="0" applyFill="0" applyBorder="0" applyAlignment="0" applyProtection="0"/>
    <xf numFmtId="0" fontId="30" fillId="0" borderId="7" applyNumberFormat="0" applyFont="0" applyFill="0" applyAlignment="0" applyProtection="0"/>
    <xf numFmtId="0" fontId="30" fillId="0" borderId="7" applyNumberFormat="0" applyFont="0" applyFill="0" applyAlignment="0" applyProtection="0"/>
    <xf numFmtId="0" fontId="30" fillId="0" borderId="8" applyNumberFormat="0" applyFont="0" applyFill="0" applyAlignment="0" applyProtection="0"/>
    <xf numFmtId="3" fontId="28" fillId="57" borderId="0" applyNumberFormat="0" applyBorder="0" applyAlignment="0" applyProtection="0"/>
    <xf numFmtId="200" fontId="38" fillId="54" borderId="0"/>
    <xf numFmtId="0" fontId="39" fillId="0" borderId="0"/>
    <xf numFmtId="201" fontId="5" fillId="0" borderId="0" applyFill="0" applyBorder="0" applyAlignment="0"/>
    <xf numFmtId="173" fontId="20" fillId="0" borderId="0" applyFill="0" applyBorder="0" applyAlignment="0"/>
    <xf numFmtId="202" fontId="20" fillId="0" borderId="0" applyFill="0" applyBorder="0" applyAlignment="0"/>
    <xf numFmtId="203" fontId="20" fillId="0" borderId="0" applyFill="0" applyBorder="0" applyAlignment="0"/>
    <xf numFmtId="204" fontId="20" fillId="0" borderId="0" applyFill="0" applyBorder="0" applyAlignment="0"/>
    <xf numFmtId="44" fontId="20" fillId="0" borderId="0" applyFill="0" applyBorder="0" applyAlignment="0"/>
    <xf numFmtId="44" fontId="20" fillId="0" borderId="0" applyFill="0" applyBorder="0" applyAlignment="0"/>
    <xf numFmtId="205" fontId="20" fillId="0" borderId="0" applyFill="0" applyBorder="0" applyAlignment="0"/>
    <xf numFmtId="173" fontId="20" fillId="0" borderId="0" applyFill="0" applyBorder="0" applyAlignment="0"/>
    <xf numFmtId="0" fontId="40" fillId="2" borderId="9" applyNumberFormat="0" applyAlignment="0" applyProtection="0"/>
    <xf numFmtId="0" fontId="41" fillId="58" borderId="10" applyNumberFormat="0" applyAlignment="0" applyProtection="0"/>
    <xf numFmtId="0" fontId="40" fillId="2" borderId="9" applyNumberFormat="0" applyAlignment="0" applyProtection="0"/>
    <xf numFmtId="0" fontId="41" fillId="58" borderId="10" applyNumberFormat="0" applyAlignment="0" applyProtection="0"/>
    <xf numFmtId="0" fontId="42" fillId="59" borderId="9" applyNumberFormat="0" applyAlignment="0" applyProtection="0"/>
    <xf numFmtId="0" fontId="41" fillId="58" borderId="10" applyNumberFormat="0" applyAlignment="0" applyProtection="0"/>
    <xf numFmtId="0" fontId="41" fillId="58" borderId="10" applyNumberFormat="0" applyAlignment="0" applyProtection="0"/>
    <xf numFmtId="0" fontId="42" fillId="59" borderId="9" applyNumberFormat="0" applyAlignment="0" applyProtection="0"/>
    <xf numFmtId="0" fontId="35" fillId="0" borderId="11">
      <alignment horizontal="right" vertical="center"/>
    </xf>
    <xf numFmtId="0" fontId="24" fillId="0" borderId="0" applyFont="0" applyFill="0" applyBorder="0" applyAlignment="0" applyProtection="0"/>
    <xf numFmtId="0" fontId="24" fillId="0" borderId="0" applyFont="0" applyFill="0" applyBorder="0" applyAlignment="0" applyProtection="0"/>
    <xf numFmtId="3" fontId="43" fillId="0" borderId="0" applyNumberFormat="0" applyBorder="0"/>
    <xf numFmtId="206" fontId="43" fillId="60" borderId="0" applyNumberFormat="0" applyAlignment="0"/>
    <xf numFmtId="207" fontId="44" fillId="0" borderId="0" applyFill="0" applyBorder="0" applyAlignment="0" applyProtection="0"/>
    <xf numFmtId="0" fontId="45" fillId="61" borderId="12" applyNumberFormat="0" applyAlignment="0" applyProtection="0"/>
    <xf numFmtId="0" fontId="45" fillId="45" borderId="12" applyNumberFormat="0" applyAlignment="0" applyProtection="0"/>
    <xf numFmtId="0" fontId="45" fillId="61" borderId="12" applyNumberFormat="0" applyAlignment="0" applyProtection="0"/>
    <xf numFmtId="0" fontId="45" fillId="45" borderId="12" applyNumberFormat="0" applyAlignment="0" applyProtection="0"/>
    <xf numFmtId="0" fontId="45" fillId="38" borderId="12" applyNumberFormat="0" applyAlignment="0" applyProtection="0"/>
    <xf numFmtId="0" fontId="45" fillId="45" borderId="12" applyNumberFormat="0" applyAlignment="0" applyProtection="0"/>
    <xf numFmtId="0" fontId="45" fillId="45" borderId="12" applyNumberFormat="0" applyAlignment="0" applyProtection="0"/>
    <xf numFmtId="0" fontId="45" fillId="38" borderId="12" applyNumberFormat="0" applyAlignment="0" applyProtection="0"/>
    <xf numFmtId="0" fontId="24" fillId="0" borderId="0" applyNumberFormat="0" applyFill="0" applyBorder="0" applyProtection="0">
      <alignment horizontal="center" wrapText="1"/>
    </xf>
    <xf numFmtId="0" fontId="4" fillId="0" borderId="0">
      <alignment horizontal="center" wrapText="1"/>
      <protection hidden="1"/>
    </xf>
    <xf numFmtId="4" fontId="28" fillId="62" borderId="13" applyNumberFormat="0" applyProtection="0">
      <alignment horizontal="right" wrapText="1"/>
    </xf>
    <xf numFmtId="208" fontId="46" fillId="0" borderId="0">
      <alignment horizontal="left"/>
    </xf>
    <xf numFmtId="0" fontId="27" fillId="0" borderId="14">
      <alignment horizontal="left" wrapText="1"/>
    </xf>
    <xf numFmtId="3" fontId="4" fillId="0" borderId="0"/>
    <xf numFmtId="43" fontId="142" fillId="0" borderId="0" applyFont="0" applyFill="0" applyBorder="0" applyAlignment="0" applyProtection="0"/>
    <xf numFmtId="209" fontId="4" fillId="0" borderId="0"/>
    <xf numFmtId="209" fontId="4" fillId="0" borderId="0"/>
    <xf numFmtId="209" fontId="4" fillId="0" borderId="0"/>
    <xf numFmtId="209" fontId="4" fillId="0" borderId="0"/>
    <xf numFmtId="209" fontId="4" fillId="0" borderId="0"/>
    <xf numFmtId="209" fontId="4" fillId="0" borderId="0"/>
    <xf numFmtId="209" fontId="4" fillId="0" borderId="0"/>
    <xf numFmtId="209" fontId="4" fillId="0" borderId="0"/>
    <xf numFmtId="44" fontId="20" fillId="0" borderId="0" applyFont="0" applyFill="0" applyBorder="0" applyAlignment="0" applyProtection="0"/>
    <xf numFmtId="44" fontId="20" fillId="0" borderId="0" applyFont="0" applyFill="0" applyBorder="0" applyAlignment="0" applyProtection="0"/>
    <xf numFmtId="210" fontId="4" fillId="0" borderId="0" applyFont="0" applyFill="0" applyBorder="0" applyAlignment="0" applyProtection="0"/>
    <xf numFmtId="0" fontId="47" fillId="0" borderId="0" applyFont="0" applyFill="0" applyBorder="0" applyAlignment="0" applyProtection="0">
      <alignment horizontal="right"/>
    </xf>
    <xf numFmtId="211" fontId="4"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43" fontId="14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168" fontId="14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11" fontId="4" fillId="0" borderId="0" applyFont="0" applyFill="0" applyBorder="0" applyAlignment="0" applyProtection="0"/>
    <xf numFmtId="43" fontId="4" fillId="0" borderId="0" applyFont="0" applyFill="0" applyBorder="0" applyAlignment="0" applyProtection="0"/>
    <xf numFmtId="43" fontId="142" fillId="0" borderId="0" applyFont="0" applyFill="0" applyBorder="0" applyAlignment="0" applyProtection="0"/>
    <xf numFmtId="43" fontId="14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12" fontId="4" fillId="0" borderId="0" applyFont="0" applyFill="0" applyBorder="0" applyAlignment="0" applyProtection="0"/>
    <xf numFmtId="38" fontId="8" fillId="0" borderId="0" applyFill="0" applyBorder="0" applyProtection="0"/>
    <xf numFmtId="0" fontId="4" fillId="0" borderId="0"/>
    <xf numFmtId="43" fontId="4" fillId="0" borderId="0" applyFont="0" applyFill="0" applyBorder="0" applyAlignment="0" applyProtection="0"/>
    <xf numFmtId="3" fontId="4" fillId="0" borderId="0" applyFont="0" applyFill="0" applyBorder="0" applyAlignment="0" applyProtection="0"/>
    <xf numFmtId="37" fontId="4" fillId="0" borderId="0">
      <alignment horizontal="center"/>
    </xf>
    <xf numFmtId="0" fontId="48" fillId="0" borderId="2" applyBorder="0" applyProtection="0"/>
    <xf numFmtId="0" fontId="49" fillId="63" borderId="0">
      <alignment horizontal="center" vertical="center" wrapText="1"/>
    </xf>
    <xf numFmtId="1" fontId="50" fillId="0" borderId="0">
      <alignment horizontal="right"/>
    </xf>
    <xf numFmtId="213" fontId="51" fillId="0" borderId="0">
      <alignment horizontal="center"/>
    </xf>
    <xf numFmtId="4" fontId="28" fillId="0" borderId="0"/>
    <xf numFmtId="0" fontId="52" fillId="0" borderId="0" applyNumberFormat="0" applyAlignment="0">
      <alignment horizontal="left"/>
    </xf>
    <xf numFmtId="0" fontId="53" fillId="0" borderId="0" applyNumberFormat="0" applyAlignment="0"/>
    <xf numFmtId="172" fontId="4" fillId="0" borderId="0" applyFill="0" applyBorder="0">
      <alignment horizontal="right"/>
      <protection locked="0"/>
    </xf>
    <xf numFmtId="44" fontId="4" fillId="0" borderId="0" applyFont="0" applyFill="0" applyBorder="0" applyAlignment="0" applyProtection="0"/>
    <xf numFmtId="173" fontId="20" fillId="0" borderId="0" applyFont="0" applyFill="0" applyBorder="0" applyAlignment="0" applyProtection="0"/>
    <xf numFmtId="0" fontId="47" fillId="0" borderId="0" applyFont="0" applyFill="0" applyBorder="0" applyAlignment="0" applyProtection="0">
      <alignment horizontal="right"/>
    </xf>
    <xf numFmtId="44" fontId="143"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14" fontId="4" fillId="0" borderId="0" applyFont="0" applyFill="0" applyBorder="0" applyAlignment="0" applyProtection="0"/>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0" fontId="47" fillId="0" borderId="0" applyFont="0" applyFill="0" applyBorder="0" applyAlignment="0" applyProtection="0">
      <alignment horizontal="right"/>
    </xf>
    <xf numFmtId="214" fontId="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42" fontId="2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5" fontId="24" fillId="0" borderId="0"/>
    <xf numFmtId="5" fontId="24" fillId="0" borderId="0"/>
    <xf numFmtId="215" fontId="4" fillId="0" borderId="0" applyFont="0" applyFill="0" applyBorder="0" applyAlignment="0" applyProtection="0"/>
    <xf numFmtId="0" fontId="24"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8" fontId="21" fillId="0" borderId="0" applyFont="0" applyFill="0" applyBorder="0" applyAlignment="0" applyProtection="0"/>
    <xf numFmtId="0" fontId="47" fillId="0" borderId="0" applyFont="0" applyFill="0" applyBorder="0" applyAlignment="0" applyProtection="0"/>
    <xf numFmtId="14" fontId="12" fillId="0" borderId="0" applyFill="0" applyBorder="0" applyAlignment="0"/>
    <xf numFmtId="176" fontId="21" fillId="0" borderId="0" applyFont="0" applyFill="0" applyBorder="0" applyAlignment="0" applyProtection="0"/>
    <xf numFmtId="180" fontId="4" fillId="0" borderId="0" applyFont="0" applyFill="0" applyBorder="0" applyAlignment="0" applyProtection="0">
      <alignment horizontal="right"/>
    </xf>
    <xf numFmtId="0" fontId="54" fillId="54" borderId="0" applyNumberFormat="0" applyBorder="0" applyAlignment="0" applyProtection="0"/>
    <xf numFmtId="0" fontId="55" fillId="64" borderId="0" applyNumberFormat="0" applyFill="0" applyAlignment="0" applyProtection="0">
      <alignment horizontal="centerContinuous" vertical="center"/>
    </xf>
    <xf numFmtId="216" fontId="4" fillId="0" borderId="0" applyFont="0" applyFill="0" applyBorder="0" applyAlignment="0" applyProtection="0"/>
    <xf numFmtId="0" fontId="4" fillId="0" borderId="0" applyFont="0" applyFill="0" applyBorder="0" applyAlignment="0" applyProtection="0"/>
    <xf numFmtId="217" fontId="4" fillId="0" borderId="2">
      <alignment horizontal="center"/>
    </xf>
    <xf numFmtId="218" fontId="4" fillId="54" borderId="2">
      <alignment horizontal="center"/>
    </xf>
    <xf numFmtId="7" fontId="56" fillId="0" borderId="2"/>
    <xf numFmtId="7" fontId="56" fillId="0" borderId="2"/>
    <xf numFmtId="0" fontId="47" fillId="0" borderId="15" applyNumberFormat="0" applyFont="0" applyFill="0" applyAlignment="0" applyProtection="0"/>
    <xf numFmtId="0" fontId="57" fillId="65"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57" fillId="67" borderId="0" applyNumberFormat="0" applyBorder="0" applyAlignment="0" applyProtection="0"/>
    <xf numFmtId="0" fontId="57" fillId="68" borderId="0" applyNumberFormat="0" applyBorder="0" applyAlignment="0" applyProtection="0"/>
    <xf numFmtId="0" fontId="57" fillId="68" borderId="0" applyNumberFormat="0" applyBorder="0" applyAlignment="0" applyProtection="0"/>
    <xf numFmtId="0" fontId="57" fillId="68" borderId="0" applyNumberFormat="0" applyBorder="0" applyAlignment="0" applyProtection="0"/>
    <xf numFmtId="0" fontId="57" fillId="68" borderId="0" applyNumberFormat="0" applyBorder="0" applyAlignment="0" applyProtection="0"/>
    <xf numFmtId="0" fontId="57" fillId="69" borderId="0" applyNumberFormat="0" applyBorder="0" applyAlignment="0" applyProtection="0"/>
    <xf numFmtId="44" fontId="20" fillId="0" borderId="0" applyFill="0" applyBorder="0" applyAlignment="0"/>
    <xf numFmtId="44" fontId="20" fillId="0" borderId="0" applyFill="0" applyBorder="0" applyAlignment="0"/>
    <xf numFmtId="173" fontId="20" fillId="0" borderId="0" applyFill="0" applyBorder="0" applyAlignment="0"/>
    <xf numFmtId="44" fontId="20" fillId="0" borderId="0" applyFill="0" applyBorder="0" applyAlignment="0"/>
    <xf numFmtId="44" fontId="20" fillId="0" borderId="0" applyFill="0" applyBorder="0" applyAlignment="0"/>
    <xf numFmtId="205" fontId="20" fillId="0" borderId="0" applyFill="0" applyBorder="0" applyAlignment="0"/>
    <xf numFmtId="173" fontId="20" fillId="0" borderId="0" applyFill="0" applyBorder="0" applyAlignment="0"/>
    <xf numFmtId="0" fontId="58" fillId="0" borderId="0" applyNumberFormat="0" applyAlignment="0">
      <alignment horizontal="left"/>
    </xf>
    <xf numFmtId="37" fontId="4" fillId="25" borderId="16">
      <protection locked="0"/>
    </xf>
    <xf numFmtId="0" fontId="4" fillId="0" borderId="0" applyFon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182" fontId="4" fillId="0" borderId="0" applyFont="0" applyFill="0" applyBorder="0">
      <alignment horizontal="left"/>
    </xf>
    <xf numFmtId="9" fontId="4" fillId="54" borderId="17">
      <alignment horizontal="center"/>
    </xf>
    <xf numFmtId="213" fontId="51" fillId="0" borderId="0">
      <alignment horizontal="center"/>
    </xf>
    <xf numFmtId="2" fontId="4" fillId="0" borderId="0" applyFont="0" applyFill="0" applyBorder="0" applyAlignment="0" applyProtection="0"/>
    <xf numFmtId="0" fontId="62" fillId="0" borderId="0" applyFill="0" applyBorder="0" applyProtection="0">
      <alignment horizontal="left"/>
    </xf>
    <xf numFmtId="0" fontId="63" fillId="8"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63" fillId="8"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63" fillId="70"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3" fillId="42" borderId="0" applyNumberFormat="0" applyBorder="0" applyAlignment="0" applyProtection="0"/>
    <xf numFmtId="0" fontId="3" fillId="42" borderId="0" applyNumberFormat="0" applyBorder="0" applyAlignment="0" applyProtection="0"/>
    <xf numFmtId="0" fontId="63" fillId="70" borderId="0" applyNumberFormat="0" applyBorder="0" applyAlignment="0" applyProtection="0"/>
    <xf numFmtId="38" fontId="24" fillId="57" borderId="0" applyNumberFormat="0" applyBorder="0" applyAlignment="0" applyProtection="0"/>
    <xf numFmtId="0" fontId="4" fillId="0" borderId="0"/>
    <xf numFmtId="0" fontId="4" fillId="0" borderId="0"/>
    <xf numFmtId="0" fontId="47" fillId="0" borderId="0" applyFont="0" applyFill="0" applyBorder="0" applyAlignment="0" applyProtection="0">
      <alignment horizontal="right"/>
    </xf>
    <xf numFmtId="0" fontId="64" fillId="60" borderId="0"/>
    <xf numFmtId="0" fontId="27" fillId="56" borderId="18">
      <alignment vertical="top" wrapText="1"/>
    </xf>
    <xf numFmtId="0" fontId="65" fillId="0" borderId="19" applyNumberFormat="0" applyAlignment="0" applyProtection="0">
      <alignment horizontal="left" vertical="center"/>
    </xf>
    <xf numFmtId="0" fontId="65" fillId="0" borderId="20">
      <alignment horizontal="left" vertical="center"/>
    </xf>
    <xf numFmtId="4" fontId="66" fillId="57" borderId="0" applyNumberFormat="0" applyFill="0" applyBorder="0" applyAlignment="0" applyProtection="0"/>
    <xf numFmtId="0" fontId="24" fillId="0" borderId="0" applyNumberFormat="0" applyFont="0" applyFill="0" applyBorder="0" applyProtection="0">
      <alignment horizontal="center" vertical="top" wrapText="1"/>
    </xf>
    <xf numFmtId="0" fontId="67" fillId="0" borderId="21" applyNumberFormat="0" applyFill="0" applyAlignment="0" applyProtection="0"/>
    <xf numFmtId="0" fontId="68" fillId="0" borderId="0" applyNumberFormat="0" applyFill="0" applyBorder="0" applyAlignment="0" applyProtection="0"/>
    <xf numFmtId="0" fontId="67" fillId="0" borderId="21" applyNumberFormat="0" applyFill="0" applyAlignment="0" applyProtection="0"/>
    <xf numFmtId="0" fontId="68" fillId="0" borderId="0" applyNumberFormat="0" applyFill="0" applyBorder="0" applyAlignment="0" applyProtection="0"/>
    <xf numFmtId="0" fontId="67" fillId="0" borderId="2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7" fillId="0" borderId="22" applyNumberFormat="0" applyFill="0" applyAlignment="0" applyProtection="0"/>
    <xf numFmtId="0" fontId="69" fillId="0" borderId="24" applyNumberFormat="0" applyFill="0" applyAlignment="0" applyProtection="0"/>
    <xf numFmtId="0" fontId="65" fillId="0" borderId="0" applyNumberFormat="0" applyFill="0" applyBorder="0" applyAlignment="0" applyProtection="0"/>
    <xf numFmtId="0" fontId="69" fillId="0" borderId="24" applyNumberFormat="0" applyFill="0" applyAlignment="0" applyProtection="0"/>
    <xf numFmtId="0" fontId="65" fillId="0" borderId="0" applyNumberFormat="0" applyFill="0" applyBorder="0" applyAlignment="0" applyProtection="0"/>
    <xf numFmtId="0" fontId="69" fillId="0" borderId="23"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9" fillId="0" borderId="23" applyNumberFormat="0" applyFill="0" applyAlignment="0" applyProtection="0"/>
    <xf numFmtId="0" fontId="70" fillId="0" borderId="25" applyNumberFormat="0" applyFill="0" applyAlignment="0" applyProtection="0"/>
    <xf numFmtId="0" fontId="71" fillId="0" borderId="0" applyProtection="0">
      <alignment horizontal="left"/>
    </xf>
    <xf numFmtId="0" fontId="70" fillId="0" borderId="25" applyNumberFormat="0" applyFill="0" applyAlignment="0" applyProtection="0"/>
    <xf numFmtId="0" fontId="71" fillId="0" borderId="0" applyProtection="0">
      <alignment horizontal="left"/>
    </xf>
    <xf numFmtId="0" fontId="71" fillId="0" borderId="0" applyProtection="0">
      <alignment horizontal="left"/>
    </xf>
    <xf numFmtId="0" fontId="71" fillId="0" borderId="0" applyProtection="0">
      <alignment horizontal="left"/>
    </xf>
    <xf numFmtId="0" fontId="70" fillId="0" borderId="25"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2" fillId="0" borderId="0"/>
    <xf numFmtId="0" fontId="4" fillId="0" borderId="0"/>
    <xf numFmtId="0" fontId="4" fillId="57" borderId="0">
      <alignment vertical="top"/>
    </xf>
    <xf numFmtId="0" fontId="73" fillId="57" borderId="0">
      <alignment vertical="top"/>
    </xf>
    <xf numFmtId="0" fontId="74" fillId="0" borderId="7">
      <alignment horizontal="center"/>
    </xf>
    <xf numFmtId="0" fontId="74" fillId="0" borderId="7">
      <alignment horizontal="center"/>
    </xf>
    <xf numFmtId="0" fontId="74" fillId="0" borderId="0">
      <alignment horizontal="center"/>
    </xf>
    <xf numFmtId="184" fontId="4" fillId="0" borderId="0">
      <alignment horizontal="left"/>
    </xf>
    <xf numFmtId="0" fontId="75" fillId="54" borderId="26">
      <alignment horizontal="center"/>
    </xf>
    <xf numFmtId="0" fontId="27" fillId="0" borderId="0">
      <protection hidden="1"/>
    </xf>
    <xf numFmtId="0" fontId="76" fillId="54" borderId="27" applyNumberFormat="0" applyFont="0" applyBorder="0" applyAlignment="0" applyProtection="0">
      <alignment horizontal="center"/>
    </xf>
    <xf numFmtId="10" fontId="24" fillId="25" borderId="14" applyNumberFormat="0" applyBorder="0" applyAlignment="0" applyProtection="0"/>
    <xf numFmtId="219" fontId="23" fillId="0" borderId="14">
      <protection locked="0"/>
    </xf>
    <xf numFmtId="0" fontId="77" fillId="6" borderId="9" applyNumberFormat="0" applyAlignment="0" applyProtection="0"/>
    <xf numFmtId="9" fontId="4" fillId="25" borderId="4" applyNumberFormat="0" applyFont="0" applyAlignment="0">
      <protection locked="0"/>
    </xf>
    <xf numFmtId="0" fontId="77" fillId="6" borderId="9" applyNumberFormat="0" applyAlignment="0" applyProtection="0"/>
    <xf numFmtId="9" fontId="4" fillId="25" borderId="4" applyNumberFormat="0" applyFont="0" applyAlignment="0">
      <protection locked="0"/>
    </xf>
    <xf numFmtId="0" fontId="78" fillId="50" borderId="9" applyNumberFormat="0" applyAlignment="0" applyProtection="0"/>
    <xf numFmtId="9" fontId="4" fillId="25" borderId="4" applyNumberFormat="0" applyFont="0" applyAlignment="0">
      <protection locked="0"/>
    </xf>
    <xf numFmtId="9" fontId="4" fillId="25" borderId="4" applyNumberFormat="0" applyFont="0" applyAlignment="0">
      <protection locked="0"/>
    </xf>
    <xf numFmtId="0" fontId="78" fillId="50" borderId="9" applyNumberFormat="0" applyAlignment="0" applyProtection="0"/>
    <xf numFmtId="0" fontId="78" fillId="50" borderId="9" applyNumberFormat="0" applyAlignment="0" applyProtection="0"/>
    <xf numFmtId="0" fontId="78" fillId="50" borderId="9" applyNumberFormat="0" applyAlignment="0" applyProtection="0"/>
    <xf numFmtId="0" fontId="78" fillId="50" borderId="9" applyNumberFormat="0" applyAlignment="0" applyProtection="0"/>
    <xf numFmtId="173" fontId="79" fillId="71" borderId="0"/>
    <xf numFmtId="37" fontId="73" fillId="57" borderId="0" applyNumberFormat="0" applyFont="0" applyBorder="0" applyAlignment="0">
      <protection locked="0"/>
    </xf>
    <xf numFmtId="0" fontId="4" fillId="0" borderId="14" applyNumberFormat="0">
      <alignment horizontal="left" wrapText="1"/>
      <protection locked="0"/>
    </xf>
    <xf numFmtId="0" fontId="4" fillId="0" borderId="0" applyFill="0" applyBorder="0">
      <alignment horizontal="right"/>
      <protection locked="0"/>
    </xf>
    <xf numFmtId="220" fontId="4" fillId="0" borderId="0" applyFill="0" applyBorder="0">
      <alignment horizontal="right"/>
      <protection locked="0"/>
    </xf>
    <xf numFmtId="0" fontId="27" fillId="72" borderId="28">
      <alignment horizontal="left" vertical="center" wrapText="1"/>
    </xf>
    <xf numFmtId="221" fontId="4" fillId="0" borderId="0" applyFont="0" applyFill="0" applyBorder="0" applyAlignment="0" applyProtection="0"/>
    <xf numFmtId="6" fontId="4" fillId="0" borderId="0" applyFont="0" applyFill="0" applyBorder="0" applyAlignment="0" applyProtection="0"/>
    <xf numFmtId="0" fontId="80" fillId="0" borderId="0" applyNumberFormat="0" applyFill="0" applyBorder="0" applyProtection="0">
      <alignment horizontal="left" vertical="center"/>
    </xf>
    <xf numFmtId="0" fontId="4" fillId="25" borderId="14" applyNumberFormat="0" applyProtection="0">
      <alignment vertical="center" wrapText="1"/>
    </xf>
    <xf numFmtId="0" fontId="21" fillId="0" borderId="0" applyNumberFormat="0" applyFont="0" applyFill="0" applyBorder="0" applyProtection="0">
      <alignment horizontal="left" vertical="center"/>
    </xf>
    <xf numFmtId="0" fontId="81"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44" fontId="20" fillId="0" borderId="0" applyFill="0" applyBorder="0" applyAlignment="0"/>
    <xf numFmtId="44" fontId="20" fillId="0" borderId="0" applyFill="0" applyBorder="0" applyAlignment="0"/>
    <xf numFmtId="173" fontId="20" fillId="0" borderId="0" applyFill="0" applyBorder="0" applyAlignment="0"/>
    <xf numFmtId="44" fontId="20" fillId="0" borderId="0" applyFill="0" applyBorder="0" applyAlignment="0"/>
    <xf numFmtId="44" fontId="20" fillId="0" borderId="0" applyFill="0" applyBorder="0" applyAlignment="0"/>
    <xf numFmtId="205" fontId="20" fillId="0" borderId="0" applyFill="0" applyBorder="0" applyAlignment="0"/>
    <xf numFmtId="173" fontId="20" fillId="0" borderId="0" applyFill="0" applyBorder="0" applyAlignment="0"/>
    <xf numFmtId="0" fontId="83" fillId="0" borderId="29" applyNumberFormat="0" applyFill="0" applyAlignment="0" applyProtection="0"/>
    <xf numFmtId="0" fontId="63" fillId="0" borderId="30" applyNumberFormat="0" applyFill="0" applyAlignment="0" applyProtection="0"/>
    <xf numFmtId="0" fontId="83" fillId="0" borderId="29" applyNumberFormat="0" applyFill="0" applyAlignment="0" applyProtection="0"/>
    <xf numFmtId="0" fontId="63" fillId="0" borderId="30" applyNumberFormat="0" applyFill="0" applyAlignment="0" applyProtection="0"/>
    <xf numFmtId="0" fontId="84" fillId="0" borderId="31" applyNumberFormat="0" applyFill="0" applyAlignment="0" applyProtection="0"/>
    <xf numFmtId="0" fontId="63" fillId="0" borderId="30" applyNumberFormat="0" applyFill="0" applyAlignment="0" applyProtection="0"/>
    <xf numFmtId="0" fontId="63" fillId="0" borderId="30" applyNumberFormat="0" applyFill="0" applyAlignment="0" applyProtection="0"/>
    <xf numFmtId="0" fontId="84" fillId="0" borderId="31" applyNumberFormat="0" applyFill="0" applyAlignment="0" applyProtection="0"/>
    <xf numFmtId="173" fontId="85" fillId="73" borderId="0"/>
    <xf numFmtId="9" fontId="28" fillId="57" borderId="0" applyNumberFormat="0" applyFont="0" applyBorder="0" applyAlignment="0">
      <protection locked="0"/>
    </xf>
    <xf numFmtId="0" fontId="21" fillId="0" borderId="0" applyNumberFormat="0" applyFill="0" applyBorder="0" applyAlignment="0" applyProtection="0"/>
    <xf numFmtId="0" fontId="21" fillId="0" borderId="0" applyNumberFormat="0" applyFill="0" applyBorder="0" applyAlignment="0" applyProtection="0"/>
    <xf numFmtId="0" fontId="86" fillId="0" borderId="0" applyNumberFormat="0" applyFill="0" applyBorder="0" applyAlignment="0" applyProtection="0"/>
    <xf numFmtId="222" fontId="4" fillId="0" borderId="0" applyFont="0" applyFill="0" applyBorder="0" applyAlignment="0" applyProtection="0"/>
    <xf numFmtId="38" fontId="8" fillId="0" borderId="0" applyFont="0" applyFill="0" applyBorder="0" applyAlignment="0" applyProtection="0"/>
    <xf numFmtId="40" fontId="8" fillId="0" borderId="0" applyFont="0" applyFill="0" applyBorder="0" applyAlignment="0" applyProtection="0"/>
    <xf numFmtId="223" fontId="5" fillId="0" borderId="0"/>
    <xf numFmtId="6" fontId="8" fillId="0" borderId="0" applyFont="0" applyFill="0" applyBorder="0" applyAlignment="0" applyProtection="0"/>
    <xf numFmtId="8" fontId="8" fillId="0" borderId="0" applyFont="0" applyFill="0" applyBorder="0" applyAlignment="0" applyProtection="0"/>
    <xf numFmtId="224" fontId="4" fillId="0" borderId="0">
      <alignment horizontal="right"/>
    </xf>
    <xf numFmtId="0" fontId="47" fillId="0" borderId="0" applyFont="0" applyFill="0" applyBorder="0" applyAlignment="0" applyProtection="0">
      <alignment horizontal="right"/>
    </xf>
    <xf numFmtId="0" fontId="87" fillId="18" borderId="0" applyNumberFormat="0" applyBorder="0" applyAlignment="0" applyProtection="0"/>
    <xf numFmtId="0" fontId="63" fillId="50" borderId="0" applyNumberFormat="0" applyBorder="0" applyAlignment="0" applyProtection="0"/>
    <xf numFmtId="0" fontId="87" fillId="18" borderId="0" applyNumberFormat="0" applyBorder="0" applyAlignment="0" applyProtection="0"/>
    <xf numFmtId="0" fontId="63" fillId="50" borderId="0" applyNumberFormat="0" applyBorder="0" applyAlignment="0" applyProtection="0"/>
    <xf numFmtId="0" fontId="87" fillId="50" borderId="0" applyNumberFormat="0" applyBorder="0" applyAlignment="0" applyProtection="0"/>
    <xf numFmtId="0" fontId="63" fillId="50" borderId="0" applyNumberFormat="0" applyBorder="0" applyAlignment="0" applyProtection="0"/>
    <xf numFmtId="0" fontId="63" fillId="50" borderId="0" applyNumberFormat="0" applyBorder="0" applyAlignment="0" applyProtection="0"/>
    <xf numFmtId="0" fontId="87" fillId="50" borderId="0" applyNumberFormat="0" applyBorder="0" applyAlignment="0" applyProtection="0"/>
    <xf numFmtId="37" fontId="88" fillId="0" borderId="0"/>
    <xf numFmtId="0" fontId="4" fillId="0" borderId="32">
      <alignment horizontal="center"/>
    </xf>
    <xf numFmtId="0" fontId="4" fillId="57" borderId="14" applyNumberFormat="0" applyAlignment="0"/>
    <xf numFmtId="0" fontId="53" fillId="0" borderId="0"/>
    <xf numFmtId="0" fontId="53" fillId="0" borderId="0"/>
    <xf numFmtId="225" fontId="4" fillId="0" borderId="0"/>
    <xf numFmtId="226" fontId="38" fillId="0" borderId="33"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0" fillId="0" borderId="0"/>
    <xf numFmtId="0" fontId="200" fillId="0" borderId="0"/>
    <xf numFmtId="0" fontId="4" fillId="0" borderId="0"/>
    <xf numFmtId="0" fontId="4" fillId="0" borderId="0"/>
    <xf numFmtId="0" fontId="201" fillId="0" borderId="0"/>
    <xf numFmtId="0" fontId="200" fillId="0" borderId="0"/>
    <xf numFmtId="0" fontId="200" fillId="0" borderId="0"/>
    <xf numFmtId="0" fontId="73" fillId="0" borderId="0"/>
    <xf numFmtId="0" fontId="4" fillId="0" borderId="0"/>
    <xf numFmtId="0" fontId="200" fillId="0" borderId="0"/>
    <xf numFmtId="0" fontId="200" fillId="0" borderId="0"/>
    <xf numFmtId="0" fontId="4" fillId="0" borderId="0"/>
    <xf numFmtId="0" fontId="4" fillId="0" borderId="0"/>
    <xf numFmtId="0" fontId="200" fillId="0" borderId="0"/>
    <xf numFmtId="0" fontId="17" fillId="0" borderId="0"/>
    <xf numFmtId="0" fontId="3" fillId="0" borderId="0"/>
    <xf numFmtId="0" fontId="199" fillId="0" borderId="0"/>
    <xf numFmtId="0" fontId="199" fillId="0" borderId="0"/>
    <xf numFmtId="0" fontId="8" fillId="0" borderId="0"/>
    <xf numFmtId="0" fontId="4" fillId="0" borderId="0"/>
    <xf numFmtId="0" fontId="4" fillId="0" borderId="0"/>
    <xf numFmtId="0" fontId="4" fillId="0" borderId="0"/>
    <xf numFmtId="0" fontId="4" fillId="0" borderId="0"/>
    <xf numFmtId="0" fontId="4" fillId="0" borderId="0"/>
    <xf numFmtId="227" fontId="4" fillId="0" borderId="0"/>
    <xf numFmtId="37" fontId="4" fillId="0" borderId="0"/>
    <xf numFmtId="37" fontId="89" fillId="0" borderId="0"/>
    <xf numFmtId="37" fontId="90" fillId="0" borderId="0"/>
    <xf numFmtId="37" fontId="24" fillId="0" borderId="0"/>
    <xf numFmtId="0" fontId="4" fillId="74" borderId="14" applyNumberFormat="0" applyFont="0" applyBorder="0" applyAlignment="0" applyProtection="0"/>
    <xf numFmtId="0" fontId="4" fillId="9" borderId="16" applyNumberFormat="0" applyFont="0" applyAlignment="0" applyProtection="0"/>
    <xf numFmtId="0" fontId="24" fillId="49" borderId="10" applyNumberFormat="0" applyFont="0" applyAlignment="0" applyProtection="0"/>
    <xf numFmtId="0" fontId="4" fillId="9" borderId="16" applyNumberFormat="0" applyFont="0" applyAlignment="0" applyProtection="0"/>
    <xf numFmtId="0" fontId="24" fillId="49" borderId="10" applyNumberFormat="0" applyFont="0" applyAlignment="0" applyProtection="0"/>
    <xf numFmtId="0" fontId="4" fillId="49" borderId="16" applyNumberFormat="0" applyFont="0" applyAlignment="0" applyProtection="0"/>
    <xf numFmtId="0" fontId="24" fillId="49" borderId="10" applyNumberFormat="0" applyFont="0" applyAlignment="0" applyProtection="0"/>
    <xf numFmtId="0" fontId="4" fillId="49" borderId="16" applyNumberFormat="0" applyFont="0" applyAlignment="0" applyProtection="0"/>
    <xf numFmtId="0" fontId="24" fillId="49" borderId="10" applyNumberFormat="0" applyFont="0" applyAlignment="0" applyProtection="0"/>
    <xf numFmtId="0" fontId="4" fillId="49" borderId="16" applyNumberFormat="0" applyFont="0" applyAlignment="0" applyProtection="0"/>
    <xf numFmtId="0" fontId="4" fillId="49" borderId="16" applyNumberFormat="0" applyFont="0" applyAlignment="0" applyProtection="0"/>
    <xf numFmtId="0" fontId="4" fillId="49" borderId="16" applyNumberFormat="0" applyFont="0" applyAlignment="0" applyProtection="0"/>
    <xf numFmtId="40" fontId="15" fillId="0" borderId="0" applyFont="0" applyFill="0" applyBorder="0" applyAlignment="0" applyProtection="0"/>
    <xf numFmtId="38" fontId="15" fillId="0" borderId="0" applyFont="0" applyFill="0" applyBorder="0" applyAlignment="0" applyProtection="0"/>
    <xf numFmtId="228" fontId="4" fillId="0" borderId="0"/>
    <xf numFmtId="0" fontId="91" fillId="2" borderId="34" applyNumberFormat="0" applyAlignment="0" applyProtection="0"/>
    <xf numFmtId="0" fontId="91" fillId="58" borderId="34" applyNumberFormat="0" applyAlignment="0" applyProtection="0"/>
    <xf numFmtId="0" fontId="91" fillId="2" borderId="34" applyNumberFormat="0" applyAlignment="0" applyProtection="0"/>
    <xf numFmtId="0" fontId="91" fillId="58" borderId="34" applyNumberFormat="0" applyAlignment="0" applyProtection="0"/>
    <xf numFmtId="0" fontId="91" fillId="59" borderId="34" applyNumberFormat="0" applyAlignment="0" applyProtection="0"/>
    <xf numFmtId="0" fontId="91" fillId="58" borderId="34" applyNumberFormat="0" applyAlignment="0" applyProtection="0"/>
    <xf numFmtId="0" fontId="91" fillId="58" borderId="34" applyNumberFormat="0" applyAlignment="0" applyProtection="0"/>
    <xf numFmtId="0" fontId="91" fillId="59" borderId="34" applyNumberFormat="0" applyAlignment="0" applyProtection="0"/>
    <xf numFmtId="40" fontId="12" fillId="13" borderId="0">
      <alignment horizontal="right"/>
    </xf>
    <xf numFmtId="0" fontId="92" fillId="75" borderId="0">
      <alignment horizontal="center"/>
    </xf>
    <xf numFmtId="0" fontId="93" fillId="76" borderId="0"/>
    <xf numFmtId="0" fontId="94" fillId="13" borderId="0" applyBorder="0">
      <alignment horizontal="centerContinuous"/>
    </xf>
    <xf numFmtId="0" fontId="95" fillId="76" borderId="0" applyBorder="0">
      <alignment horizontal="centerContinuous"/>
    </xf>
    <xf numFmtId="0" fontId="96" fillId="0" borderId="0" applyFill="0" applyBorder="0" applyProtection="0">
      <alignment horizontal="left"/>
    </xf>
    <xf numFmtId="0" fontId="97" fillId="0" borderId="0" applyFill="0" applyBorder="0" applyProtection="0">
      <alignment horizontal="left"/>
    </xf>
    <xf numFmtId="1" fontId="98" fillId="0" borderId="0" applyProtection="0">
      <alignment horizontal="right" vertical="center"/>
    </xf>
    <xf numFmtId="0" fontId="99" fillId="0" borderId="0">
      <alignment horizontal="center"/>
    </xf>
    <xf numFmtId="0" fontId="100" fillId="0" borderId="0">
      <alignment horizontal="center"/>
    </xf>
    <xf numFmtId="213" fontId="101" fillId="0" borderId="0">
      <alignment horizontal="right"/>
    </xf>
    <xf numFmtId="213" fontId="101" fillId="0" borderId="0">
      <alignment horizontal="right"/>
    </xf>
    <xf numFmtId="14" fontId="30" fillId="0" borderId="0">
      <alignment horizontal="center" wrapText="1"/>
      <protection locked="0"/>
    </xf>
    <xf numFmtId="9" fontId="142" fillId="0" borderId="0" applyFont="0" applyFill="0" applyBorder="0" applyAlignment="0" applyProtection="0"/>
    <xf numFmtId="0" fontId="24" fillId="0" borderId="0"/>
    <xf numFmtId="204" fontId="20" fillId="0" borderId="0" applyFont="0" applyFill="0" applyBorder="0" applyAlignment="0" applyProtection="0"/>
    <xf numFmtId="229"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4"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3"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3" fillId="0" borderId="0" applyFont="0" applyFill="0" applyBorder="0" applyAlignment="0" applyProtection="0"/>
    <xf numFmtId="9" fontId="4" fillId="0" borderId="0" applyFont="0" applyFill="0" applyBorder="0" applyAlignment="0" applyProtection="0"/>
    <xf numFmtId="9" fontId="1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30" fontId="30" fillId="0" borderId="0" applyFont="0" applyFill="0" applyBorder="0" applyProtection="0">
      <alignment horizontal="right"/>
    </xf>
    <xf numFmtId="9" fontId="4" fillId="0" borderId="0"/>
    <xf numFmtId="9" fontId="89" fillId="0" borderId="0"/>
    <xf numFmtId="9" fontId="24" fillId="0" borderId="0"/>
    <xf numFmtId="231" fontId="4" fillId="0" borderId="0" applyFont="0" applyFill="0" applyBorder="0" applyAlignment="0" applyProtection="0"/>
    <xf numFmtId="232" fontId="4" fillId="0" borderId="0"/>
    <xf numFmtId="9" fontId="8" fillId="0" borderId="35" applyNumberFormat="0" applyBorder="0"/>
    <xf numFmtId="233" fontId="4" fillId="0" borderId="0" applyFill="0" applyBorder="0">
      <alignment horizontal="right"/>
      <protection locked="0"/>
    </xf>
    <xf numFmtId="44" fontId="20" fillId="0" borderId="0" applyFill="0" applyBorder="0" applyAlignment="0"/>
    <xf numFmtId="44" fontId="20" fillId="0" borderId="0" applyFill="0" applyBorder="0" applyAlignment="0"/>
    <xf numFmtId="173" fontId="20" fillId="0" borderId="0" applyFill="0" applyBorder="0" applyAlignment="0"/>
    <xf numFmtId="44" fontId="20" fillId="0" borderId="0" applyFill="0" applyBorder="0" applyAlignment="0"/>
    <xf numFmtId="44" fontId="20" fillId="0" borderId="0" applyFill="0" applyBorder="0" applyAlignment="0"/>
    <xf numFmtId="205" fontId="20" fillId="0" borderId="0" applyFill="0" applyBorder="0" applyAlignment="0"/>
    <xf numFmtId="173" fontId="20" fillId="0" borderId="0" applyFill="0" applyBorder="0" applyAlignment="0"/>
    <xf numFmtId="234" fontId="30" fillId="0" borderId="0" applyFill="0" applyBorder="0" applyAlignment="0" applyProtection="0"/>
    <xf numFmtId="5" fontId="102" fillId="0" borderId="0"/>
    <xf numFmtId="5" fontId="102" fillId="0" borderId="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103" fillId="0" borderId="7">
      <alignment horizontal="center"/>
    </xf>
    <xf numFmtId="0" fontId="103" fillId="0" borderId="7">
      <alignment horizontal="center"/>
    </xf>
    <xf numFmtId="3" fontId="8" fillId="0" borderId="0" applyFont="0" applyFill="0" applyBorder="0" applyAlignment="0" applyProtection="0"/>
    <xf numFmtId="0" fontId="8" fillId="77" borderId="0" applyNumberFormat="0" applyFont="0" applyBorder="0" applyAlignment="0" applyProtection="0"/>
    <xf numFmtId="41" fontId="104" fillId="0" borderId="0">
      <alignment horizontal="center"/>
    </xf>
    <xf numFmtId="41" fontId="104" fillId="0" borderId="0">
      <alignment horizontal="center"/>
    </xf>
    <xf numFmtId="235" fontId="4" fillId="0" borderId="0">
      <alignment horizontal="right"/>
      <protection locked="0"/>
    </xf>
    <xf numFmtId="0" fontId="105" fillId="78" borderId="0" applyNumberFormat="0" applyFont="0" applyBorder="0" applyAlignment="0">
      <alignment horizontal="center"/>
    </xf>
    <xf numFmtId="0" fontId="106" fillId="79" borderId="36" applyNumberFormat="0" applyBorder="0" applyAlignment="0">
      <alignment horizontal="center"/>
    </xf>
    <xf numFmtId="2" fontId="30" fillId="0" borderId="0">
      <alignment vertical="center" wrapText="1"/>
    </xf>
    <xf numFmtId="236" fontId="28" fillId="0" borderId="0"/>
    <xf numFmtId="14" fontId="99" fillId="0" borderId="0" applyNumberFormat="0" applyFill="0" applyBorder="0" applyAlignment="0" applyProtection="0">
      <alignment horizontal="left"/>
    </xf>
    <xf numFmtId="0" fontId="35" fillId="0" borderId="11">
      <alignment horizontal="left" vertical="center" wrapText="1"/>
    </xf>
    <xf numFmtId="0" fontId="80" fillId="0" borderId="0" applyNumberFormat="0" applyFill="0" applyBorder="0" applyProtection="0">
      <alignment horizontal="right" vertical="center"/>
    </xf>
    <xf numFmtId="3" fontId="28" fillId="62" borderId="13" applyNumberFormat="0" applyFill="0" applyBorder="0" applyProtection="0">
      <alignment horizontal="left"/>
    </xf>
    <xf numFmtId="0" fontId="4" fillId="0" borderId="0"/>
    <xf numFmtId="0" fontId="4" fillId="0" borderId="0"/>
    <xf numFmtId="4" fontId="107" fillId="18" borderId="37" applyNumberFormat="0" applyProtection="0">
      <alignment vertical="center"/>
    </xf>
    <xf numFmtId="0" fontId="4" fillId="0" borderId="0"/>
    <xf numFmtId="4" fontId="108" fillId="18" borderId="37" applyNumberFormat="0" applyProtection="0">
      <alignment vertical="center"/>
    </xf>
    <xf numFmtId="4" fontId="108" fillId="80" borderId="37" applyNumberFormat="0" applyProtection="0">
      <alignment vertical="center"/>
    </xf>
    <xf numFmtId="4" fontId="108" fillId="80" borderId="37" applyNumberFormat="0" applyProtection="0">
      <alignment vertical="center"/>
    </xf>
    <xf numFmtId="4" fontId="108" fillId="80" borderId="37" applyNumberFormat="0" applyProtection="0">
      <alignment vertical="center"/>
    </xf>
    <xf numFmtId="4" fontId="108" fillId="80" borderId="37" applyNumberFormat="0" applyProtection="0">
      <alignment vertical="center"/>
    </xf>
    <xf numFmtId="0" fontId="4" fillId="0" borderId="0"/>
    <xf numFmtId="4" fontId="107" fillId="18" borderId="37" applyNumberFormat="0" applyProtection="0">
      <alignment horizontal="left" vertical="center" indent="1"/>
    </xf>
    <xf numFmtId="4" fontId="107" fillId="80" borderId="37" applyNumberFormat="0" applyProtection="0">
      <alignment horizontal="left" vertical="center" indent="1"/>
    </xf>
    <xf numFmtId="4" fontId="107" fillId="80" borderId="37" applyNumberFormat="0" applyProtection="0">
      <alignment horizontal="left" vertical="center" indent="1"/>
    </xf>
    <xf numFmtId="4" fontId="107" fillId="80" borderId="37" applyNumberFormat="0" applyProtection="0">
      <alignment horizontal="left" vertical="center" indent="1"/>
    </xf>
    <xf numFmtId="4" fontId="107" fillId="80" borderId="37" applyNumberFormat="0" applyProtection="0">
      <alignment horizontal="left" vertical="center" indent="1"/>
    </xf>
    <xf numFmtId="0" fontId="4" fillId="0" borderId="0"/>
    <xf numFmtId="0" fontId="107" fillId="18" borderId="37" applyNumberFormat="0" applyProtection="0">
      <alignment horizontal="left" vertical="top" indent="1"/>
    </xf>
    <xf numFmtId="0" fontId="107" fillId="80" borderId="37" applyNumberFormat="0" applyProtection="0">
      <alignment horizontal="left" vertical="top" indent="1"/>
    </xf>
    <xf numFmtId="0" fontId="107" fillId="80" borderId="37" applyNumberFormat="0" applyProtection="0">
      <alignment horizontal="left" vertical="top" indent="1"/>
    </xf>
    <xf numFmtId="0" fontId="107" fillId="80" borderId="37" applyNumberFormat="0" applyProtection="0">
      <alignment horizontal="left" vertical="top" indent="1"/>
    </xf>
    <xf numFmtId="0" fontId="107" fillId="80" borderId="37" applyNumberFormat="0" applyProtection="0">
      <alignment horizontal="left" vertical="top" indent="1"/>
    </xf>
    <xf numFmtId="0" fontId="4" fillId="0" borderId="0"/>
    <xf numFmtId="4" fontId="107" fillId="4" borderId="0" applyNumberFormat="0" applyProtection="0">
      <alignment horizontal="left" vertical="center" indent="1"/>
    </xf>
    <xf numFmtId="4" fontId="107" fillId="81" borderId="0" applyNumberFormat="0" applyProtection="0">
      <alignment horizontal="left" vertical="center" indent="1"/>
    </xf>
    <xf numFmtId="4" fontId="107" fillId="81" borderId="0" applyNumberFormat="0" applyProtection="0">
      <alignment horizontal="left" vertical="center" indent="1"/>
    </xf>
    <xf numFmtId="4" fontId="107" fillId="81" borderId="0" applyNumberFormat="0" applyProtection="0">
      <alignment horizontal="left" vertical="center" indent="1"/>
    </xf>
    <xf numFmtId="4" fontId="107" fillId="81" borderId="0" applyNumberFormat="0" applyProtection="0">
      <alignment horizontal="left" vertical="center" indent="1"/>
    </xf>
    <xf numFmtId="0" fontId="4" fillId="0" borderId="0"/>
    <xf numFmtId="4" fontId="12" fillId="5" borderId="37" applyNumberFormat="0" applyProtection="0">
      <alignment horizontal="right" vertical="center"/>
    </xf>
    <xf numFmtId="4" fontId="12" fillId="5" borderId="37" applyNumberFormat="0" applyProtection="0">
      <alignment horizontal="right" vertical="center"/>
    </xf>
    <xf numFmtId="0" fontId="4" fillId="0" borderId="0"/>
    <xf numFmtId="4" fontId="12" fillId="7" borderId="37" applyNumberFormat="0" applyProtection="0">
      <alignment horizontal="right" vertical="center"/>
    </xf>
    <xf numFmtId="4" fontId="12" fillId="7" borderId="37" applyNumberFormat="0" applyProtection="0">
      <alignment horizontal="right" vertical="center"/>
    </xf>
    <xf numFmtId="0" fontId="4" fillId="0" borderId="0"/>
    <xf numFmtId="4" fontId="12" fillId="33" borderId="37" applyNumberFormat="0" applyProtection="0">
      <alignment horizontal="right" vertical="center"/>
    </xf>
    <xf numFmtId="4" fontId="12" fillId="33" borderId="37" applyNumberFormat="0" applyProtection="0">
      <alignment horizontal="right" vertical="center"/>
    </xf>
    <xf numFmtId="0" fontId="4" fillId="0" borderId="0"/>
    <xf numFmtId="4" fontId="12" fillId="21" borderId="37" applyNumberFormat="0" applyProtection="0">
      <alignment horizontal="right" vertical="center"/>
    </xf>
    <xf numFmtId="4" fontId="12" fillId="21" borderId="37" applyNumberFormat="0" applyProtection="0">
      <alignment horizontal="right" vertical="center"/>
    </xf>
    <xf numFmtId="0" fontId="4" fillId="0" borderId="0"/>
    <xf numFmtId="4" fontId="12" fillId="24" borderId="37" applyNumberFormat="0" applyProtection="0">
      <alignment horizontal="right" vertical="center"/>
    </xf>
    <xf numFmtId="4" fontId="12" fillId="24" borderId="37" applyNumberFormat="0" applyProtection="0">
      <alignment horizontal="right" vertical="center"/>
    </xf>
    <xf numFmtId="0" fontId="4" fillId="0" borderId="0"/>
    <xf numFmtId="4" fontId="12" fillId="48" borderId="37" applyNumberFormat="0" applyProtection="0">
      <alignment horizontal="right" vertical="center"/>
    </xf>
    <xf numFmtId="4" fontId="12" fillId="48" borderId="37" applyNumberFormat="0" applyProtection="0">
      <alignment horizontal="right" vertical="center"/>
    </xf>
    <xf numFmtId="0" fontId="4" fillId="0" borderId="0"/>
    <xf numFmtId="4" fontId="12" fillId="19" borderId="37" applyNumberFormat="0" applyProtection="0">
      <alignment horizontal="right" vertical="center"/>
    </xf>
    <xf numFmtId="4" fontId="12" fillId="19" borderId="37" applyNumberFormat="0" applyProtection="0">
      <alignment horizontal="right" vertical="center"/>
    </xf>
    <xf numFmtId="0" fontId="4" fillId="0" borderId="0"/>
    <xf numFmtId="4" fontId="12" fillId="10" borderId="37" applyNumberFormat="0" applyProtection="0">
      <alignment horizontal="right" vertical="center"/>
    </xf>
    <xf numFmtId="4" fontId="12" fillId="10" borderId="37" applyNumberFormat="0" applyProtection="0">
      <alignment horizontal="right" vertical="center"/>
    </xf>
    <xf numFmtId="0" fontId="4" fillId="0" borderId="0"/>
    <xf numFmtId="4" fontId="12" fillId="17" borderId="37" applyNumberFormat="0" applyProtection="0">
      <alignment horizontal="right" vertical="center"/>
    </xf>
    <xf numFmtId="4" fontId="12" fillId="17" borderId="37" applyNumberFormat="0" applyProtection="0">
      <alignment horizontal="right" vertical="center"/>
    </xf>
    <xf numFmtId="0" fontId="4" fillId="0" borderId="0"/>
    <xf numFmtId="4" fontId="107" fillId="82" borderId="38" applyNumberFormat="0" applyProtection="0">
      <alignment horizontal="left" vertical="center" indent="1"/>
    </xf>
    <xf numFmtId="0" fontId="4" fillId="0" borderId="0"/>
    <xf numFmtId="4" fontId="12" fillId="3" borderId="0" applyNumberFormat="0" applyProtection="0">
      <alignment horizontal="left" vertical="center" indent="1"/>
    </xf>
    <xf numFmtId="4" fontId="12" fillId="3" borderId="0" applyNumberFormat="0" applyProtection="0">
      <alignment horizontal="left" vertical="center" indent="1"/>
    </xf>
    <xf numFmtId="0" fontId="4" fillId="0" borderId="0"/>
    <xf numFmtId="4" fontId="109" fillId="16" borderId="0" applyNumberFormat="0" applyProtection="0">
      <alignment horizontal="left" vertical="center" indent="1"/>
    </xf>
    <xf numFmtId="4" fontId="109" fillId="83" borderId="0" applyNumberFormat="0" applyProtection="0">
      <alignment horizontal="left" vertical="center" indent="1"/>
    </xf>
    <xf numFmtId="4" fontId="109" fillId="83" borderId="0" applyNumberFormat="0" applyProtection="0">
      <alignment horizontal="left" vertical="center" indent="1"/>
    </xf>
    <xf numFmtId="4" fontId="109" fillId="83" borderId="0" applyNumberFormat="0" applyProtection="0">
      <alignment horizontal="left" vertical="center" indent="1"/>
    </xf>
    <xf numFmtId="4" fontId="109" fillId="83" borderId="0" applyNumberFormat="0" applyProtection="0">
      <alignment horizontal="left" vertical="center" indent="1"/>
    </xf>
    <xf numFmtId="0" fontId="4" fillId="0" borderId="0"/>
    <xf numFmtId="4" fontId="109" fillId="16" borderId="0" applyNumberFormat="0" applyProtection="0">
      <alignment horizontal="left" vertical="center" indent="1"/>
    </xf>
    <xf numFmtId="4" fontId="12" fillId="4" borderId="37" applyNumberFormat="0" applyProtection="0">
      <alignment horizontal="right" vertical="center"/>
    </xf>
    <xf numFmtId="4" fontId="12" fillId="4" borderId="37" applyNumberFormat="0" applyProtection="0">
      <alignment horizontal="right" vertical="center"/>
    </xf>
    <xf numFmtId="0" fontId="4" fillId="0" borderId="0"/>
    <xf numFmtId="4" fontId="12" fillId="3" borderId="0" applyNumberFormat="0" applyProtection="0">
      <alignment horizontal="left" vertical="center" indent="1"/>
    </xf>
    <xf numFmtId="4" fontId="12" fillId="3" borderId="0" applyNumberFormat="0" applyProtection="0">
      <alignment horizontal="left" vertical="center" indent="1"/>
    </xf>
    <xf numFmtId="4" fontId="12" fillId="3" borderId="0" applyNumberFormat="0" applyProtection="0">
      <alignment horizontal="left" vertical="center" indent="1"/>
    </xf>
    <xf numFmtId="4" fontId="12" fillId="3" borderId="0" applyNumberFormat="0" applyProtection="0">
      <alignment horizontal="left" vertical="center" indent="1"/>
    </xf>
    <xf numFmtId="4" fontId="12" fillId="3" borderId="0" applyNumberFormat="0" applyProtection="0">
      <alignment horizontal="left" vertical="center" indent="1"/>
    </xf>
    <xf numFmtId="0" fontId="4" fillId="0" borderId="0"/>
    <xf numFmtId="4" fontId="12" fillId="3" borderId="0" applyNumberFormat="0" applyProtection="0">
      <alignment horizontal="left" vertical="center" indent="1"/>
    </xf>
    <xf numFmtId="4" fontId="12" fillId="4" borderId="0" applyNumberFormat="0" applyProtection="0">
      <alignment horizontal="left" vertical="center" indent="1"/>
    </xf>
    <xf numFmtId="4" fontId="12" fillId="4" borderId="0" applyNumberFormat="0" applyProtection="0">
      <alignment horizontal="left" vertical="center" indent="1"/>
    </xf>
    <xf numFmtId="4" fontId="12" fillId="81" borderId="0" applyNumberFormat="0" applyProtection="0">
      <alignment horizontal="left" vertical="center" indent="1"/>
    </xf>
    <xf numFmtId="4" fontId="12" fillId="81" borderId="0" applyNumberFormat="0" applyProtection="0">
      <alignment horizontal="left" vertical="center" indent="1"/>
    </xf>
    <xf numFmtId="4" fontId="12" fillId="81" borderId="0" applyNumberFormat="0" applyProtection="0">
      <alignment horizontal="left" vertical="center" indent="1"/>
    </xf>
    <xf numFmtId="4" fontId="12" fillId="81" borderId="0" applyNumberFormat="0" applyProtection="0">
      <alignment horizontal="left" vertical="center" indent="1"/>
    </xf>
    <xf numFmtId="0" fontId="4" fillId="0" borderId="0"/>
    <xf numFmtId="4" fontId="12" fillId="4" borderId="0" applyNumberFormat="0" applyProtection="0">
      <alignment horizontal="left" vertical="center" indent="1"/>
    </xf>
    <xf numFmtId="0" fontId="4" fillId="16" borderId="37" applyNumberFormat="0" applyProtection="0">
      <alignment horizontal="left" vertical="center" indent="1"/>
    </xf>
    <xf numFmtId="0" fontId="4" fillId="16" borderId="37" applyNumberFormat="0" applyProtection="0">
      <alignment horizontal="left" vertical="center" indent="1"/>
    </xf>
    <xf numFmtId="0" fontId="4" fillId="83" borderId="37" applyNumberFormat="0" applyProtection="0">
      <alignment horizontal="left" vertical="center" indent="1"/>
    </xf>
    <xf numFmtId="0" fontId="4" fillId="16" borderId="37" applyNumberFormat="0" applyProtection="0">
      <alignment horizontal="left" vertical="center" indent="1"/>
    </xf>
    <xf numFmtId="0" fontId="4" fillId="83" borderId="37" applyNumberFormat="0" applyProtection="0">
      <alignment horizontal="left" vertical="center" indent="1"/>
    </xf>
    <xf numFmtId="0" fontId="4" fillId="83" borderId="37" applyNumberFormat="0" applyProtection="0">
      <alignment horizontal="left" vertical="center" indent="1"/>
    </xf>
    <xf numFmtId="0" fontId="4" fillId="83" borderId="37" applyNumberFormat="0" applyProtection="0">
      <alignment horizontal="left" vertical="center" indent="1"/>
    </xf>
    <xf numFmtId="0" fontId="4" fillId="83" borderId="37" applyNumberFormat="0" applyProtection="0">
      <alignment horizontal="left" vertical="center" indent="1"/>
    </xf>
    <xf numFmtId="0" fontId="4" fillId="0" borderId="0"/>
    <xf numFmtId="0" fontId="4" fillId="16" borderId="37" applyNumberFormat="0" applyProtection="0">
      <alignment horizontal="left" vertical="center" indent="1"/>
    </xf>
    <xf numFmtId="0" fontId="4" fillId="16" borderId="37" applyNumberFormat="0" applyProtection="0">
      <alignment horizontal="left" vertical="top" indent="1"/>
    </xf>
    <xf numFmtId="0" fontId="4" fillId="16" borderId="37" applyNumberFormat="0" applyProtection="0">
      <alignment horizontal="left" vertical="top" indent="1"/>
    </xf>
    <xf numFmtId="0" fontId="4" fillId="83" borderId="37" applyNumberFormat="0" applyProtection="0">
      <alignment horizontal="left" vertical="top" indent="1"/>
    </xf>
    <xf numFmtId="0" fontId="4" fillId="83" borderId="37" applyNumberFormat="0" applyProtection="0">
      <alignment horizontal="left" vertical="top" indent="1"/>
    </xf>
    <xf numFmtId="0" fontId="4" fillId="83" borderId="37" applyNumberFormat="0" applyProtection="0">
      <alignment horizontal="left" vertical="top" indent="1"/>
    </xf>
    <xf numFmtId="0" fontId="4" fillId="83" borderId="37" applyNumberFormat="0" applyProtection="0">
      <alignment horizontal="left" vertical="top" indent="1"/>
    </xf>
    <xf numFmtId="0" fontId="4" fillId="0" borderId="0"/>
    <xf numFmtId="0" fontId="4" fillId="16" borderId="37" applyNumberFormat="0" applyProtection="0">
      <alignment horizontal="left" vertical="top" indent="1"/>
    </xf>
    <xf numFmtId="0" fontId="4" fillId="4" borderId="37" applyNumberFormat="0" applyProtection="0">
      <alignment horizontal="left" vertical="center" indent="1"/>
    </xf>
    <xf numFmtId="0" fontId="4" fillId="4" borderId="37" applyNumberFormat="0" applyProtection="0">
      <alignment horizontal="left" vertical="center" indent="1"/>
    </xf>
    <xf numFmtId="0" fontId="4" fillId="81" borderId="37" applyNumberFormat="0" applyProtection="0">
      <alignment horizontal="left" vertical="center" indent="1"/>
    </xf>
    <xf numFmtId="0" fontId="4" fillId="4" borderId="37" applyNumberFormat="0" applyProtection="0">
      <alignment horizontal="left" vertical="center" indent="1"/>
    </xf>
    <xf numFmtId="0" fontId="4" fillId="81" borderId="37" applyNumberFormat="0" applyProtection="0">
      <alignment horizontal="left" vertical="center" indent="1"/>
    </xf>
    <xf numFmtId="0" fontId="4" fillId="81" borderId="37" applyNumberFormat="0" applyProtection="0">
      <alignment horizontal="left" vertical="center" indent="1"/>
    </xf>
    <xf numFmtId="0" fontId="4" fillId="81" borderId="37" applyNumberFormat="0" applyProtection="0">
      <alignment horizontal="left" vertical="center" indent="1"/>
    </xf>
    <xf numFmtId="0" fontId="4" fillId="81" borderId="37" applyNumberFormat="0" applyProtection="0">
      <alignment horizontal="left" vertical="center" indent="1"/>
    </xf>
    <xf numFmtId="0" fontId="4" fillId="0" borderId="0"/>
    <xf numFmtId="0" fontId="4" fillId="4" borderId="37" applyNumberFormat="0" applyProtection="0">
      <alignment horizontal="left" vertical="center" indent="1"/>
    </xf>
    <xf numFmtId="0" fontId="4" fillId="4" borderId="37" applyNumberFormat="0" applyProtection="0">
      <alignment horizontal="left" vertical="top" indent="1"/>
    </xf>
    <xf numFmtId="0" fontId="4" fillId="4" borderId="37" applyNumberFormat="0" applyProtection="0">
      <alignment horizontal="left" vertical="top" indent="1"/>
    </xf>
    <xf numFmtId="0" fontId="4" fillId="81" borderId="37" applyNumberFormat="0" applyProtection="0">
      <alignment horizontal="left" vertical="top" indent="1"/>
    </xf>
    <xf numFmtId="0" fontId="4" fillId="81" borderId="37" applyNumberFormat="0" applyProtection="0">
      <alignment horizontal="left" vertical="top" indent="1"/>
    </xf>
    <xf numFmtId="0" fontId="4" fillId="81" borderId="37" applyNumberFormat="0" applyProtection="0">
      <alignment horizontal="left" vertical="top" indent="1"/>
    </xf>
    <xf numFmtId="0" fontId="4" fillId="81" borderId="37" applyNumberFormat="0" applyProtection="0">
      <alignment horizontal="left" vertical="top" indent="1"/>
    </xf>
    <xf numFmtId="0" fontId="4" fillId="0" borderId="0"/>
    <xf numFmtId="0" fontId="4" fillId="4" borderId="37" applyNumberFormat="0" applyProtection="0">
      <alignment horizontal="left" vertical="top" indent="1"/>
    </xf>
    <xf numFmtId="0" fontId="4" fillId="14" borderId="37" applyNumberFormat="0" applyProtection="0">
      <alignment horizontal="left" vertical="center" indent="1"/>
    </xf>
    <xf numFmtId="0" fontId="4" fillId="14" borderId="37" applyNumberFormat="0" applyProtection="0">
      <alignment horizontal="left" vertical="center" indent="1"/>
    </xf>
    <xf numFmtId="0" fontId="4" fillId="55" borderId="37" applyNumberFormat="0" applyProtection="0">
      <alignment horizontal="left" vertical="center" indent="1"/>
    </xf>
    <xf numFmtId="0" fontId="4" fillId="14" borderId="37" applyNumberFormat="0" applyProtection="0">
      <alignment horizontal="left" vertical="center" indent="1"/>
    </xf>
    <xf numFmtId="0" fontId="4" fillId="55" borderId="37" applyNumberFormat="0" applyProtection="0">
      <alignment horizontal="left" vertical="center" indent="1"/>
    </xf>
    <xf numFmtId="0" fontId="4" fillId="55" borderId="37" applyNumberFormat="0" applyProtection="0">
      <alignment horizontal="left" vertical="center" indent="1"/>
    </xf>
    <xf numFmtId="0" fontId="4" fillId="55" borderId="37" applyNumberFormat="0" applyProtection="0">
      <alignment horizontal="left" vertical="center" indent="1"/>
    </xf>
    <xf numFmtId="0" fontId="4" fillId="55" borderId="37" applyNumberFormat="0" applyProtection="0">
      <alignment horizontal="left" vertical="center" indent="1"/>
    </xf>
    <xf numFmtId="0" fontId="4" fillId="0" borderId="0"/>
    <xf numFmtId="0" fontId="4" fillId="14" borderId="37" applyNumberFormat="0" applyProtection="0">
      <alignment horizontal="left" vertical="center" indent="1"/>
    </xf>
    <xf numFmtId="0" fontId="4" fillId="14" borderId="37" applyNumberFormat="0" applyProtection="0">
      <alignment horizontal="left" vertical="top" indent="1"/>
    </xf>
    <xf numFmtId="0" fontId="4" fillId="14" borderId="37" applyNumberFormat="0" applyProtection="0">
      <alignment horizontal="left" vertical="top" indent="1"/>
    </xf>
    <xf numFmtId="0" fontId="4" fillId="55" borderId="37" applyNumberFormat="0" applyProtection="0">
      <alignment horizontal="left" vertical="top" indent="1"/>
    </xf>
    <xf numFmtId="0" fontId="4" fillId="55" borderId="37" applyNumberFormat="0" applyProtection="0">
      <alignment horizontal="left" vertical="top" indent="1"/>
    </xf>
    <xf numFmtId="0" fontId="4" fillId="55" borderId="37" applyNumberFormat="0" applyProtection="0">
      <alignment horizontal="left" vertical="top" indent="1"/>
    </xf>
    <xf numFmtId="0" fontId="4" fillId="55" borderId="37" applyNumberFormat="0" applyProtection="0">
      <alignment horizontal="left" vertical="top" indent="1"/>
    </xf>
    <xf numFmtId="0" fontId="4" fillId="0" borderId="0"/>
    <xf numFmtId="0" fontId="4" fillId="14" borderId="37" applyNumberFormat="0" applyProtection="0">
      <alignment horizontal="left" vertical="top" indent="1"/>
    </xf>
    <xf numFmtId="0" fontId="4" fillId="3" borderId="37" applyNumberFormat="0" applyProtection="0">
      <alignment horizontal="left" vertical="center" indent="1"/>
    </xf>
    <xf numFmtId="0" fontId="4" fillId="3" borderId="37" applyNumberFormat="0" applyProtection="0">
      <alignment horizontal="left" vertical="center" indent="1"/>
    </xf>
    <xf numFmtId="0" fontId="4" fillId="84" borderId="37" applyNumberFormat="0" applyProtection="0">
      <alignment horizontal="left" vertical="center" indent="1"/>
    </xf>
    <xf numFmtId="0" fontId="4" fillId="3" borderId="37" applyNumberFormat="0" applyProtection="0">
      <alignment horizontal="left" vertical="center" indent="1"/>
    </xf>
    <xf numFmtId="0" fontId="4" fillId="84" borderId="37" applyNumberFormat="0" applyProtection="0">
      <alignment horizontal="left" vertical="center" indent="1"/>
    </xf>
    <xf numFmtId="0" fontId="4" fillId="84" borderId="37" applyNumberFormat="0" applyProtection="0">
      <alignment horizontal="left" vertical="center" indent="1"/>
    </xf>
    <xf numFmtId="0" fontId="4" fillId="84" borderId="37" applyNumberFormat="0" applyProtection="0">
      <alignment horizontal="left" vertical="center" indent="1"/>
    </xf>
    <xf numFmtId="0" fontId="4" fillId="84" borderId="37" applyNumberFormat="0" applyProtection="0">
      <alignment horizontal="left" vertical="center" indent="1"/>
    </xf>
    <xf numFmtId="0" fontId="4" fillId="0" borderId="0"/>
    <xf numFmtId="0" fontId="4" fillId="3" borderId="37" applyNumberFormat="0" applyProtection="0">
      <alignment horizontal="left" vertical="center" indent="1"/>
    </xf>
    <xf numFmtId="0" fontId="4" fillId="3" borderId="37" applyNumberFormat="0" applyProtection="0">
      <alignment horizontal="left" vertical="top" indent="1"/>
    </xf>
    <xf numFmtId="0" fontId="4" fillId="3" borderId="37" applyNumberFormat="0" applyProtection="0">
      <alignment horizontal="left" vertical="top" indent="1"/>
    </xf>
    <xf numFmtId="0" fontId="4" fillId="84" borderId="37" applyNumberFormat="0" applyProtection="0">
      <alignment horizontal="left" vertical="top" indent="1"/>
    </xf>
    <xf numFmtId="0" fontId="4" fillId="84" borderId="37" applyNumberFormat="0" applyProtection="0">
      <alignment horizontal="left" vertical="top" indent="1"/>
    </xf>
    <xf numFmtId="0" fontId="4" fillId="84" borderId="37" applyNumberFormat="0" applyProtection="0">
      <alignment horizontal="left" vertical="top" indent="1"/>
    </xf>
    <xf numFmtId="0" fontId="4" fillId="84" borderId="37" applyNumberFormat="0" applyProtection="0">
      <alignment horizontal="left" vertical="top" indent="1"/>
    </xf>
    <xf numFmtId="0" fontId="4" fillId="0" borderId="0"/>
    <xf numFmtId="0" fontId="4" fillId="3" borderId="37" applyNumberFormat="0" applyProtection="0">
      <alignment horizontal="left" vertical="top" indent="1"/>
    </xf>
    <xf numFmtId="0" fontId="4" fillId="13" borderId="14" applyNumberFormat="0">
      <protection locked="0"/>
    </xf>
    <xf numFmtId="0" fontId="4" fillId="13" borderId="14" applyNumberFormat="0">
      <protection locked="0"/>
    </xf>
    <xf numFmtId="0" fontId="24" fillId="13" borderId="39" applyNumberFormat="0">
      <protection locked="0"/>
    </xf>
    <xf numFmtId="0" fontId="24" fillId="13" borderId="39" applyNumberFormat="0">
      <protection locked="0"/>
    </xf>
    <xf numFmtId="0" fontId="24" fillId="13" borderId="39" applyNumberFormat="0">
      <protection locked="0"/>
    </xf>
    <xf numFmtId="0" fontId="24" fillId="13" borderId="39" applyNumberFormat="0">
      <protection locked="0"/>
    </xf>
    <xf numFmtId="0" fontId="24" fillId="13" borderId="39" applyNumberFormat="0">
      <protection locked="0"/>
    </xf>
    <xf numFmtId="0" fontId="4" fillId="0" borderId="0"/>
    <xf numFmtId="0" fontId="4" fillId="13" borderId="14" applyNumberFormat="0">
      <protection locked="0"/>
    </xf>
    <xf numFmtId="0" fontId="28" fillId="16" borderId="40" applyBorder="0"/>
    <xf numFmtId="4" fontId="12" fillId="9" borderId="37" applyNumberFormat="0" applyProtection="0">
      <alignment vertical="center"/>
    </xf>
    <xf numFmtId="4" fontId="12" fillId="9" borderId="37" applyNumberFormat="0" applyProtection="0">
      <alignment vertical="center"/>
    </xf>
    <xf numFmtId="4" fontId="12" fillId="25" borderId="37" applyNumberFormat="0" applyProtection="0">
      <alignment vertical="center"/>
    </xf>
    <xf numFmtId="4" fontId="12" fillId="25" borderId="37" applyNumberFormat="0" applyProtection="0">
      <alignment vertical="center"/>
    </xf>
    <xf numFmtId="4" fontId="12" fillId="25" borderId="37" applyNumberFormat="0" applyProtection="0">
      <alignment vertical="center"/>
    </xf>
    <xf numFmtId="4" fontId="12" fillId="25" borderId="37" applyNumberFormat="0" applyProtection="0">
      <alignment vertical="center"/>
    </xf>
    <xf numFmtId="0" fontId="4" fillId="0" borderId="0"/>
    <xf numFmtId="4" fontId="110" fillId="9" borderId="37" applyNumberFormat="0" applyProtection="0">
      <alignment vertical="center"/>
    </xf>
    <xf numFmtId="4" fontId="110" fillId="25" borderId="37" applyNumberFormat="0" applyProtection="0">
      <alignment vertical="center"/>
    </xf>
    <xf numFmtId="4" fontId="110" fillId="25" borderId="37" applyNumberFormat="0" applyProtection="0">
      <alignment vertical="center"/>
    </xf>
    <xf numFmtId="4" fontId="110" fillId="25" borderId="37" applyNumberFormat="0" applyProtection="0">
      <alignment vertical="center"/>
    </xf>
    <xf numFmtId="4" fontId="110" fillId="25" borderId="37" applyNumberFormat="0" applyProtection="0">
      <alignment vertical="center"/>
    </xf>
    <xf numFmtId="0" fontId="4" fillId="0" borderId="0"/>
    <xf numFmtId="4" fontId="12" fillId="9" borderId="37" applyNumberFormat="0" applyProtection="0">
      <alignment horizontal="left" vertical="center" indent="1"/>
    </xf>
    <xf numFmtId="4" fontId="12" fillId="9" borderId="37" applyNumberFormat="0" applyProtection="0">
      <alignment horizontal="left" vertical="center" indent="1"/>
    </xf>
    <xf numFmtId="4" fontId="12" fillId="25" borderId="37" applyNumberFormat="0" applyProtection="0">
      <alignment horizontal="left" vertical="center" indent="1"/>
    </xf>
    <xf numFmtId="4" fontId="12" fillId="25" borderId="37" applyNumberFormat="0" applyProtection="0">
      <alignment horizontal="left" vertical="center" indent="1"/>
    </xf>
    <xf numFmtId="4" fontId="12" fillId="25" borderId="37" applyNumberFormat="0" applyProtection="0">
      <alignment horizontal="left" vertical="center" indent="1"/>
    </xf>
    <xf numFmtId="4" fontId="12" fillId="25" borderId="37" applyNumberFormat="0" applyProtection="0">
      <alignment horizontal="left" vertical="center" indent="1"/>
    </xf>
    <xf numFmtId="0" fontId="4" fillId="0" borderId="0"/>
    <xf numFmtId="0" fontId="12" fillId="9" borderId="37" applyNumberFormat="0" applyProtection="0">
      <alignment horizontal="left" vertical="top" indent="1"/>
    </xf>
    <xf numFmtId="0" fontId="12" fillId="9" borderId="37" applyNumberFormat="0" applyProtection="0">
      <alignment horizontal="left" vertical="top" indent="1"/>
    </xf>
    <xf numFmtId="0" fontId="12" fillId="25" borderId="37" applyNumberFormat="0" applyProtection="0">
      <alignment horizontal="left" vertical="top" indent="1"/>
    </xf>
    <xf numFmtId="0" fontId="12" fillId="25" borderId="37" applyNumberFormat="0" applyProtection="0">
      <alignment horizontal="left" vertical="top" indent="1"/>
    </xf>
    <xf numFmtId="0" fontId="12" fillId="25" borderId="37" applyNumberFormat="0" applyProtection="0">
      <alignment horizontal="left" vertical="top" indent="1"/>
    </xf>
    <xf numFmtId="0" fontId="12" fillId="25" borderId="37" applyNumberFormat="0" applyProtection="0">
      <alignment horizontal="left" vertical="top" indent="1"/>
    </xf>
    <xf numFmtId="0" fontId="4" fillId="0" borderId="0"/>
    <xf numFmtId="4" fontId="12" fillId="3" borderId="37" applyNumberFormat="0" applyProtection="0">
      <alignment horizontal="right" vertical="center"/>
    </xf>
    <xf numFmtId="4" fontId="12" fillId="3" borderId="37" applyNumberFormat="0" applyProtection="0">
      <alignment horizontal="right" vertical="center"/>
    </xf>
    <xf numFmtId="0" fontId="4" fillId="0" borderId="0"/>
    <xf numFmtId="4" fontId="110" fillId="3" borderId="37" applyNumberFormat="0" applyProtection="0">
      <alignment horizontal="right" vertical="center"/>
    </xf>
    <xf numFmtId="0" fontId="4" fillId="0" borderId="0"/>
    <xf numFmtId="4" fontId="12" fillId="4" borderId="37" applyNumberFormat="0" applyProtection="0">
      <alignment horizontal="left" vertical="center" indent="1"/>
    </xf>
    <xf numFmtId="4" fontId="12" fillId="4" borderId="37" applyNumberFormat="0" applyProtection="0">
      <alignment horizontal="left" vertical="center" indent="1"/>
    </xf>
    <xf numFmtId="4" fontId="12" fillId="4" borderId="37" applyNumberFormat="0" applyProtection="0">
      <alignment horizontal="left" vertical="center" indent="1"/>
    </xf>
    <xf numFmtId="4" fontId="12" fillId="4" borderId="37" applyNumberFormat="0" applyProtection="0">
      <alignment horizontal="left" vertical="center" indent="1"/>
    </xf>
    <xf numFmtId="4" fontId="12" fillId="4" borderId="37" applyNumberFormat="0" applyProtection="0">
      <alignment horizontal="left" vertical="center" indent="1"/>
    </xf>
    <xf numFmtId="4" fontId="12" fillId="4" borderId="37" applyNumberFormat="0" applyProtection="0">
      <alignment horizontal="left" vertical="center" indent="1"/>
    </xf>
    <xf numFmtId="0" fontId="12" fillId="4" borderId="37" applyNumberFormat="0" applyProtection="0">
      <alignment horizontal="left" vertical="top" indent="1"/>
    </xf>
    <xf numFmtId="0" fontId="12" fillId="4" borderId="37" applyNumberFormat="0" applyProtection="0">
      <alignment horizontal="left" vertical="top" indent="1"/>
    </xf>
    <xf numFmtId="0" fontId="12" fillId="81" borderId="37" applyNumberFormat="0" applyProtection="0">
      <alignment horizontal="left" vertical="top" indent="1"/>
    </xf>
    <xf numFmtId="0" fontId="12" fillId="81" borderId="37" applyNumberFormat="0" applyProtection="0">
      <alignment horizontal="left" vertical="top" indent="1"/>
    </xf>
    <xf numFmtId="0" fontId="12" fillId="81" borderId="37" applyNumberFormat="0" applyProtection="0">
      <alignment horizontal="left" vertical="top" indent="1"/>
    </xf>
    <xf numFmtId="0" fontId="12" fillId="81" borderId="37" applyNumberFormat="0" applyProtection="0">
      <alignment horizontal="left" vertical="top" indent="1"/>
    </xf>
    <xf numFmtId="0" fontId="4" fillId="0" borderId="0"/>
    <xf numFmtId="4" fontId="111" fillId="71" borderId="0" applyNumberFormat="0" applyProtection="0">
      <alignment horizontal="left" vertical="center" indent="1"/>
    </xf>
    <xf numFmtId="0" fontId="4" fillId="0" borderId="0"/>
    <xf numFmtId="0" fontId="24" fillId="85" borderId="14"/>
    <xf numFmtId="4" fontId="112" fillId="3" borderId="37" applyNumberFormat="0" applyProtection="0">
      <alignment horizontal="right" vertical="center"/>
    </xf>
    <xf numFmtId="0" fontId="4" fillId="0" borderId="0"/>
    <xf numFmtId="3" fontId="113" fillId="0" borderId="14" applyNumberFormat="0" applyFill="0" applyBorder="0" applyAlignment="0" applyProtection="0"/>
    <xf numFmtId="0" fontId="65" fillId="63" borderId="14">
      <alignment horizontal="center" vertical="center" wrapText="1"/>
      <protection hidden="1"/>
    </xf>
    <xf numFmtId="0" fontId="114" fillId="64" borderId="14" applyNumberFormat="0" applyFill="0" applyAlignment="0" applyProtection="0">
      <alignment horizontal="centerContinuous" vertical="center"/>
    </xf>
    <xf numFmtId="0" fontId="115" fillId="54" borderId="41">
      <protection locked="0"/>
    </xf>
    <xf numFmtId="0" fontId="116" fillId="72" borderId="0"/>
    <xf numFmtId="0" fontId="116" fillId="86" borderId="0"/>
    <xf numFmtId="0" fontId="27" fillId="57" borderId="0" applyFont="0">
      <alignment vertical="top"/>
    </xf>
    <xf numFmtId="0" fontId="21" fillId="87" borderId="0" applyNumberFormat="0" applyFont="0" applyBorder="0" applyAlignment="0" applyProtection="0"/>
    <xf numFmtId="0" fontId="105" fillId="1" borderId="20" applyNumberFormat="0" applyFont="0" applyAlignment="0">
      <alignment horizontal="center"/>
    </xf>
    <xf numFmtId="0" fontId="117" fillId="56" borderId="0" applyAlignment="0"/>
    <xf numFmtId="0" fontId="118" fillId="0" borderId="0" applyNumberFormat="0" applyFill="0" applyBorder="0" applyAlignment="0" applyProtection="0"/>
    <xf numFmtId="0" fontId="119" fillId="0" borderId="0" applyNumberFormat="0" applyFill="0" applyBorder="0" applyAlignment="0">
      <alignment horizontal="center"/>
    </xf>
    <xf numFmtId="229"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0" fillId="0" borderId="42" applyNumberFormat="0" applyFill="0" applyProtection="0">
      <alignment horizontal="center"/>
    </xf>
    <xf numFmtId="0" fontId="121" fillId="88" borderId="42" applyNumberFormat="0" applyProtection="0">
      <alignment horizontal="center"/>
    </xf>
    <xf numFmtId="0" fontId="121" fillId="88" borderId="42" applyNumberFormat="0" applyProtection="0">
      <alignment horizontal="left"/>
    </xf>
    <xf numFmtId="0" fontId="122" fillId="54" borderId="0" applyNumberFormat="0" applyBorder="0" applyProtection="0">
      <alignment horizontal="left"/>
    </xf>
    <xf numFmtId="0" fontId="123" fillId="54" borderId="0" applyNumberFormat="0" applyBorder="0" applyProtection="0">
      <alignment horizontal="left"/>
    </xf>
    <xf numFmtId="0" fontId="123" fillId="87" borderId="43" applyNumberFormat="0" applyAlignment="0" applyProtection="0"/>
    <xf numFmtId="0" fontId="4" fillId="0" borderId="0"/>
    <xf numFmtId="0" fontId="4" fillId="0" borderId="0"/>
    <xf numFmtId="0" fontId="120" fillId="89" borderId="43" applyNumberFormat="0" applyAlignment="0" applyProtection="0"/>
    <xf numFmtId="0" fontId="120" fillId="90" borderId="43" applyNumberFormat="0" applyAlignment="0" applyProtection="0"/>
    <xf numFmtId="0" fontId="20" fillId="0" borderId="0"/>
    <xf numFmtId="0" fontId="4" fillId="0" borderId="0"/>
    <xf numFmtId="0" fontId="4" fillId="0" borderId="0"/>
    <xf numFmtId="0" fontId="120" fillId="0" borderId="42" applyNumberFormat="0" applyFill="0" applyProtection="0">
      <alignment horizontal="center"/>
    </xf>
    <xf numFmtId="0" fontId="121" fillId="88" borderId="42" applyNumberFormat="0" applyProtection="0">
      <alignment horizontal="center"/>
    </xf>
    <xf numFmtId="0" fontId="121" fillId="88" borderId="42" applyNumberFormat="0" applyProtection="0">
      <alignment horizontal="left"/>
    </xf>
    <xf numFmtId="0" fontId="122" fillId="54" borderId="0" applyNumberFormat="0" applyBorder="0" applyProtection="0">
      <alignment horizontal="left"/>
    </xf>
    <xf numFmtId="0" fontId="123" fillId="54" borderId="0" applyNumberFormat="0" applyBorder="0" applyProtection="0">
      <alignment horizontal="left"/>
    </xf>
    <xf numFmtId="0" fontId="123" fillId="87" borderId="43" applyNumberFormat="0" applyAlignment="0" applyProtection="0"/>
    <xf numFmtId="0" fontId="120" fillId="89" borderId="43" applyNumberFormat="0" applyAlignment="0" applyProtection="0"/>
    <xf numFmtId="0" fontId="4" fillId="0" borderId="0"/>
    <xf numFmtId="0" fontId="4" fillId="0" borderId="0"/>
    <xf numFmtId="0" fontId="120" fillId="90" borderId="43" applyNumberFormat="0" applyAlignment="0" applyProtection="0"/>
    <xf numFmtId="0" fontId="4" fillId="0" borderId="0"/>
    <xf numFmtId="0" fontId="4" fillId="0" borderId="0"/>
    <xf numFmtId="0" fontId="4" fillId="0" borderId="0"/>
    <xf numFmtId="0" fontId="4" fillId="0" borderId="0"/>
    <xf numFmtId="0" fontId="122" fillId="54" borderId="0" applyNumberFormat="0" applyBorder="0" applyProtection="0">
      <alignment horizontal="left"/>
    </xf>
    <xf numFmtId="0" fontId="123" fillId="54" borderId="0" applyNumberFormat="0" applyBorder="0" applyProtection="0">
      <alignment horizontal="left"/>
    </xf>
    <xf numFmtId="0" fontId="123" fillId="87" borderId="43" applyNumberFormat="0" applyAlignment="0" applyProtection="0"/>
    <xf numFmtId="0" fontId="120" fillId="89" borderId="43" applyNumberFormat="0" applyAlignment="0" applyProtection="0"/>
    <xf numFmtId="0" fontId="120" fillId="90" borderId="43"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applyNumberFormat="0" applyBorder="0" applyAlignment="0"/>
    <xf numFmtId="0" fontId="38" fillId="0" borderId="0" applyNumberFormat="0" applyBorder="0" applyAlignment="0"/>
    <xf numFmtId="0" fontId="109" fillId="0" borderId="0" applyNumberFormat="0" applyBorder="0" applyAlignment="0"/>
    <xf numFmtId="0" fontId="124" fillId="0" borderId="0" applyNumberFormat="0" applyBorder="0" applyAlignment="0"/>
    <xf numFmtId="0" fontId="109" fillId="0" borderId="0" applyNumberFormat="0" applyBorder="0" applyAlignment="0"/>
    <xf numFmtId="0" fontId="125" fillId="0" borderId="2"/>
    <xf numFmtId="40" fontId="126" fillId="0" borderId="0" applyBorder="0">
      <alignment horizontal="right"/>
    </xf>
    <xf numFmtId="0" fontId="127" fillId="0" borderId="0" applyFill="0" applyBorder="0" applyProtection="0">
      <alignment horizontal="center" vertical="center"/>
    </xf>
    <xf numFmtId="0" fontId="128" fillId="0" borderId="0" applyBorder="0" applyProtection="0">
      <alignment vertical="center"/>
    </xf>
    <xf numFmtId="0" fontId="128" fillId="0" borderId="33" applyBorder="0" applyProtection="0">
      <alignment horizontal="right" vertical="center"/>
    </xf>
    <xf numFmtId="0" fontId="129" fillId="91" borderId="0" applyBorder="0" applyProtection="0">
      <alignment horizontal="centerContinuous" vertical="center"/>
    </xf>
    <xf numFmtId="0" fontId="129" fillId="92" borderId="33" applyBorder="0" applyProtection="0">
      <alignment horizontal="centerContinuous" vertical="center"/>
    </xf>
    <xf numFmtId="0" fontId="4" fillId="0" borderId="0" applyBorder="0" applyProtection="0">
      <alignment vertical="center"/>
    </xf>
    <xf numFmtId="0" fontId="127" fillId="0" borderId="0" applyFill="0" applyBorder="0" applyProtection="0"/>
    <xf numFmtId="0" fontId="130" fillId="0" borderId="0" applyFill="0" applyBorder="0" applyProtection="0">
      <alignment horizontal="left"/>
    </xf>
    <xf numFmtId="0" fontId="62" fillId="0" borderId="1" applyFill="0" applyBorder="0" applyProtection="0">
      <alignment horizontal="left" vertical="top"/>
    </xf>
    <xf numFmtId="0" fontId="73" fillId="0" borderId="0" applyNumberFormat="0" applyAlignment="0">
      <alignment horizontal="center"/>
    </xf>
    <xf numFmtId="0" fontId="27" fillId="25" borderId="14" applyNumberFormat="0" applyAlignment="0">
      <alignment horizontal="center"/>
    </xf>
    <xf numFmtId="49" fontId="4" fillId="0" borderId="0" applyFont="0" applyFill="0" applyBorder="0" applyAlignment="0" applyProtection="0"/>
    <xf numFmtId="49" fontId="12" fillId="0" borderId="0" applyFill="0" applyBorder="0" applyAlignment="0"/>
    <xf numFmtId="237" fontId="20" fillId="0" borderId="0" applyFill="0" applyBorder="0" applyAlignment="0"/>
    <xf numFmtId="238" fontId="20" fillId="0" borderId="0" applyFill="0" applyBorder="0" applyAlignment="0"/>
    <xf numFmtId="49" fontId="4" fillId="0" borderId="0" applyNumberFormat="0">
      <alignment wrapText="1"/>
    </xf>
    <xf numFmtId="0" fontId="4" fillId="0" borderId="0"/>
    <xf numFmtId="0" fontId="4" fillId="0" borderId="0"/>
    <xf numFmtId="239" fontId="4" fillId="0" borderId="0" applyFont="0" applyFill="0" applyBorder="0" applyAlignment="0" applyProtection="0"/>
    <xf numFmtId="240" fontId="4" fillId="0" borderId="0" applyFont="0" applyFill="0" applyBorder="0" applyAlignment="0" applyProtection="0"/>
    <xf numFmtId="0" fontId="118" fillId="0" borderId="0" applyNumberFormat="0" applyFill="0" applyBorder="0" applyAlignment="0" applyProtection="0"/>
    <xf numFmtId="0" fontId="117" fillId="93" borderId="0"/>
    <xf numFmtId="0" fontId="118" fillId="0" borderId="0" applyNumberFormat="0" applyFill="0" applyBorder="0" applyAlignment="0" applyProtection="0"/>
    <xf numFmtId="0" fontId="117" fillId="93" borderId="0"/>
    <xf numFmtId="0" fontId="117" fillId="93" borderId="0"/>
    <xf numFmtId="0" fontId="117" fillId="93" borderId="0"/>
    <xf numFmtId="0" fontId="118" fillId="0" borderId="0" applyNumberFormat="0" applyFill="0" applyBorder="0" applyAlignment="0" applyProtection="0"/>
    <xf numFmtId="38" fontId="131" fillId="17" borderId="0">
      <alignment horizontal="center"/>
    </xf>
    <xf numFmtId="197" fontId="132" fillId="0" borderId="0">
      <alignment horizontal="center" vertical="center"/>
    </xf>
    <xf numFmtId="197" fontId="132" fillId="0" borderId="44">
      <alignment horizontal="center" vertical="center"/>
    </xf>
    <xf numFmtId="0" fontId="4" fillId="0" borderId="0" applyBorder="0"/>
    <xf numFmtId="38" fontId="72" fillId="0" borderId="0"/>
    <xf numFmtId="0" fontId="133" fillId="0" borderId="0">
      <alignment vertical="center"/>
    </xf>
    <xf numFmtId="0" fontId="57" fillId="0" borderId="45" applyNumberFormat="0" applyFill="0" applyAlignment="0" applyProtection="0"/>
    <xf numFmtId="0" fontId="28" fillId="57" borderId="0" applyNumberFormat="0" applyFont="0" applyFill="0" applyAlignment="0">
      <alignment horizontal="left"/>
    </xf>
    <xf numFmtId="0" fontId="57" fillId="0" borderId="45" applyNumberFormat="0" applyFill="0" applyAlignment="0" applyProtection="0"/>
    <xf numFmtId="0" fontId="28" fillId="57" borderId="0" applyNumberFormat="0" applyFont="0" applyFill="0" applyAlignment="0">
      <alignment horizontal="left"/>
    </xf>
    <xf numFmtId="0" fontId="57" fillId="0" borderId="46" applyNumberFormat="0" applyFill="0" applyAlignment="0" applyProtection="0"/>
    <xf numFmtId="0" fontId="28" fillId="57" borderId="0" applyNumberFormat="0" applyFont="0" applyFill="0" applyAlignment="0">
      <alignment horizontal="left"/>
    </xf>
    <xf numFmtId="0" fontId="28" fillId="57" borderId="0" applyNumberFormat="0" applyFont="0" applyFill="0" applyAlignment="0">
      <alignment horizontal="left"/>
    </xf>
    <xf numFmtId="0" fontId="57" fillId="0" borderId="46" applyNumberFormat="0" applyFill="0" applyAlignment="0" applyProtection="0"/>
    <xf numFmtId="241" fontId="134" fillId="0" borderId="0">
      <alignment horizontal="left"/>
      <protection locked="0"/>
    </xf>
    <xf numFmtId="0" fontId="74" fillId="0" borderId="36" applyNumberFormat="0" applyBorder="0" applyProtection="0">
      <alignment horizontal="center"/>
    </xf>
    <xf numFmtId="0" fontId="114" fillId="0" borderId="33" applyNumberFormat="0" applyFont="0" applyBorder="0" applyAlignment="0" applyProtection="0">
      <alignment horizontal="centerContinuous" vertical="center"/>
    </xf>
    <xf numFmtId="164" fontId="4" fillId="54" borderId="0" applyNumberFormat="0" applyFont="0" applyFill="0" applyBorder="0" applyAlignment="0">
      <alignment horizontal="centerContinuous" vertical="center"/>
      <protection locked="0"/>
    </xf>
    <xf numFmtId="0" fontId="55" fillId="64" borderId="0" applyNumberFormat="0" applyFill="0" applyAlignment="0">
      <alignment horizontal="centerContinuous" vertical="center"/>
    </xf>
    <xf numFmtId="0" fontId="135" fillId="0" borderId="0">
      <alignment vertical="top"/>
    </xf>
    <xf numFmtId="242" fontId="4" fillId="0" borderId="0" applyFont="0" applyFill="0" applyBorder="0" applyAlignment="0" applyProtection="0"/>
    <xf numFmtId="243" fontId="4" fillId="0" borderId="0" applyFont="0" applyFill="0" applyBorder="0" applyAlignment="0" applyProtection="0"/>
    <xf numFmtId="244" fontId="4" fillId="0" borderId="0" applyFont="0" applyFill="0" applyBorder="0" applyAlignment="0" applyProtection="0"/>
    <xf numFmtId="245" fontId="4" fillId="0" borderId="0" applyFon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136" fillId="0" borderId="0" applyNumberFormat="0" applyFill="0" applyBorder="0" applyAlignment="0" applyProtection="0"/>
    <xf numFmtId="0" fontId="138" fillId="0" borderId="0"/>
    <xf numFmtId="0" fontId="5" fillId="0" borderId="0" applyNumberFormat="0" applyFont="0" applyFill="0" applyBorder="0" applyProtection="0">
      <alignment horizontal="center" vertical="center" wrapText="1"/>
    </xf>
    <xf numFmtId="198" fontId="66" fillId="0" borderId="0" applyBorder="0" applyProtection="0">
      <alignment horizontal="right" vertical="center"/>
    </xf>
    <xf numFmtId="246" fontId="4" fillId="0" borderId="0">
      <alignment horizontal="left"/>
    </xf>
    <xf numFmtId="0" fontId="4" fillId="0" borderId="0"/>
    <xf numFmtId="0" fontId="4" fillId="0" borderId="0"/>
    <xf numFmtId="0" fontId="2" fillId="0" borderId="0"/>
    <xf numFmtId="168"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4" fontId="4" fillId="54" borderId="0" applyNumberFormat="0" applyFont="0" applyFill="0" applyBorder="0" applyAlignment="0">
      <alignment horizontal="centerContinuous" vertical="center"/>
      <protection locked="0"/>
    </xf>
    <xf numFmtId="0" fontId="1" fillId="0" borderId="0"/>
    <xf numFmtId="165" fontId="12" fillId="0" borderId="0" applyFont="0" applyFill="0" applyBorder="0" applyAlignment="0" applyProtection="0"/>
  </cellStyleXfs>
  <cellXfs count="1947">
    <xf numFmtId="0" fontId="0" fillId="0" borderId="0" xfId="0"/>
    <xf numFmtId="0" fontId="145" fillId="0" borderId="0" xfId="0" applyFont="1" applyAlignment="1" applyProtection="1">
      <alignment horizontal="left" indent="10"/>
      <protection locked="0"/>
    </xf>
    <xf numFmtId="0" fontId="145" fillId="0" borderId="0" xfId="0" applyFont="1"/>
    <xf numFmtId="0" fontId="145" fillId="0" borderId="0" xfId="0" applyFont="1" applyAlignment="1">
      <alignment horizontal="center"/>
    </xf>
    <xf numFmtId="0" fontId="146" fillId="0" borderId="0" xfId="0" applyFont="1" applyAlignment="1">
      <alignment horizontal="left"/>
    </xf>
    <xf numFmtId="0" fontId="147" fillId="57" borderId="14" xfId="0" applyFont="1" applyFill="1" applyBorder="1" applyAlignment="1">
      <alignment horizontal="center" vertical="center"/>
    </xf>
    <xf numFmtId="0" fontId="145" fillId="0" borderId="36" xfId="0" applyFont="1" applyBorder="1" applyAlignment="1">
      <alignment horizontal="center"/>
    </xf>
    <xf numFmtId="0" fontId="145" fillId="0" borderId="47" xfId="0" applyFont="1" applyBorder="1" applyAlignment="1">
      <alignment horizontal="center"/>
    </xf>
    <xf numFmtId="0" fontId="145" fillId="0" borderId="33" xfId="0" applyFont="1" applyBorder="1" applyAlignment="1">
      <alignment horizontal="center"/>
    </xf>
    <xf numFmtId="0" fontId="145" fillId="1" borderId="33" xfId="0" applyFont="1" applyFill="1" applyBorder="1" applyAlignment="1">
      <alignment horizontal="center"/>
    </xf>
    <xf numFmtId="0" fontId="145" fillId="0" borderId="48" xfId="0" applyFont="1" applyBorder="1" applyAlignment="1">
      <alignment horizontal="center"/>
    </xf>
    <xf numFmtId="0" fontId="145" fillId="0" borderId="17" xfId="0" applyFont="1" applyBorder="1" applyAlignment="1" applyProtection="1">
      <alignment horizontal="left" vertical="center"/>
      <protection locked="0"/>
    </xf>
    <xf numFmtId="0" fontId="145" fillId="0" borderId="17" xfId="0" applyFont="1" applyBorder="1" applyAlignment="1">
      <alignment horizontal="center"/>
    </xf>
    <xf numFmtId="0" fontId="145" fillId="0" borderId="2" xfId="0" applyFont="1" applyBorder="1" applyAlignment="1">
      <alignment horizontal="center"/>
    </xf>
    <xf numFmtId="0" fontId="145" fillId="0" borderId="49" xfId="0" applyFont="1" applyBorder="1" applyAlignment="1">
      <alignment horizontal="center"/>
    </xf>
    <xf numFmtId="0" fontId="147" fillId="57" borderId="50" xfId="0" applyFont="1" applyFill="1" applyBorder="1" applyAlignment="1">
      <alignment horizontal="center" vertical="center"/>
    </xf>
    <xf numFmtId="0" fontId="145" fillId="1" borderId="0" xfId="0" applyFont="1" applyFill="1" applyAlignment="1">
      <alignment horizontal="center"/>
    </xf>
    <xf numFmtId="0" fontId="146" fillId="0" borderId="0" xfId="0" applyFont="1" applyAlignment="1">
      <alignment horizontal="left" vertical="center"/>
    </xf>
    <xf numFmtId="0" fontId="145" fillId="0" borderId="0" xfId="0" applyFont="1" applyAlignment="1" applyProtection="1">
      <alignment horizontal="right" vertical="center"/>
      <protection locked="0"/>
    </xf>
    <xf numFmtId="0" fontId="145" fillId="0" borderId="0" xfId="0" applyFont="1" applyAlignment="1" applyProtection="1">
      <alignment horizontal="left" vertical="center"/>
      <protection locked="0"/>
    </xf>
    <xf numFmtId="0" fontId="145" fillId="0" borderId="49" xfId="0" applyFont="1" applyBorder="1" applyAlignment="1" applyProtection="1">
      <alignment horizontal="left" vertical="center"/>
      <protection locked="0"/>
    </xf>
    <xf numFmtId="0" fontId="145" fillId="0" borderId="51" xfId="0" applyFont="1" applyBorder="1" applyAlignment="1">
      <alignment horizont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left" vertical="center" indent="3"/>
    </xf>
    <xf numFmtId="0" fontId="145" fillId="0" borderId="52" xfId="0" applyFont="1" applyBorder="1" applyAlignment="1">
      <alignment horizontal="center"/>
    </xf>
    <xf numFmtId="0" fontId="145" fillId="0" borderId="7" xfId="0" applyFont="1" applyBorder="1" applyAlignment="1">
      <alignment horizontal="center"/>
    </xf>
    <xf numFmtId="0" fontId="145" fillId="0" borderId="53" xfId="0" applyFont="1" applyBorder="1" applyAlignment="1">
      <alignment horizontal="center"/>
    </xf>
    <xf numFmtId="0" fontId="145" fillId="0" borderId="35" xfId="0" applyFont="1" applyBorder="1" applyAlignment="1">
      <alignment horizontal="center"/>
    </xf>
    <xf numFmtId="0" fontId="145" fillId="0" borderId="54" xfId="0" applyFont="1" applyBorder="1" applyAlignment="1">
      <alignment horizontal="center"/>
    </xf>
    <xf numFmtId="0" fontId="145" fillId="0" borderId="55" xfId="0" applyFont="1" applyBorder="1" applyAlignment="1">
      <alignment horizontal="center"/>
    </xf>
    <xf numFmtId="0" fontId="145" fillId="1" borderId="7" xfId="0" applyFont="1" applyFill="1" applyBorder="1" applyAlignment="1">
      <alignment horizontal="center"/>
    </xf>
    <xf numFmtId="0" fontId="145" fillId="0" borderId="56" xfId="0" applyFont="1" applyBorder="1" applyAlignment="1">
      <alignment horizontal="center"/>
    </xf>
    <xf numFmtId="0" fontId="148" fillId="56" borderId="14" xfId="0" applyFont="1" applyFill="1" applyBorder="1" applyAlignment="1">
      <alignment horizontal="center" vertical="center"/>
    </xf>
    <xf numFmtId="0" fontId="149" fillId="0" borderId="57" xfId="0" applyFont="1" applyBorder="1" applyAlignment="1">
      <alignment horizontal="left" vertical="center"/>
    </xf>
    <xf numFmtId="0" fontId="150" fillId="0" borderId="2" xfId="0" applyFont="1" applyBorder="1"/>
    <xf numFmtId="0" fontId="149" fillId="0" borderId="2" xfId="0" applyFont="1" applyBorder="1" applyAlignment="1">
      <alignment horizontal="left" vertical="center"/>
    </xf>
    <xf numFmtId="0" fontId="149" fillId="0" borderId="2" xfId="0" applyFont="1" applyBorder="1" applyAlignment="1" applyProtection="1">
      <alignment horizontal="left" vertical="center"/>
      <protection locked="0"/>
    </xf>
    <xf numFmtId="0" fontId="150" fillId="0" borderId="56" xfId="0" applyFont="1" applyBorder="1"/>
    <xf numFmtId="0" fontId="151" fillId="0" borderId="0" xfId="1027" applyFont="1" applyAlignment="1">
      <alignment horizontal="right"/>
    </xf>
    <xf numFmtId="0" fontId="152" fillId="0" borderId="0" xfId="0" applyFont="1"/>
    <xf numFmtId="0" fontId="145" fillId="54" borderId="0" xfId="0" applyFont="1" applyFill="1" applyAlignment="1">
      <alignment horizontal="left" vertical="center"/>
    </xf>
    <xf numFmtId="0" fontId="145" fillId="0" borderId="0" xfId="0" applyFont="1" applyAlignment="1">
      <alignment horizontal="left" vertical="center"/>
    </xf>
    <xf numFmtId="0" fontId="145" fillId="54" borderId="0" xfId="0" applyFont="1" applyFill="1" applyAlignment="1">
      <alignment horizontal="left" vertical="center" indent="2"/>
    </xf>
    <xf numFmtId="0" fontId="145" fillId="54" borderId="0" xfId="0" applyFont="1" applyFill="1" applyAlignment="1">
      <alignment horizontal="left" vertical="center" indent="3"/>
    </xf>
    <xf numFmtId="0" fontId="139" fillId="54" borderId="0" xfId="0" applyFont="1" applyFill="1" applyAlignment="1">
      <alignment horizontal="left" indent="1"/>
    </xf>
    <xf numFmtId="0" fontId="140" fillId="0" borderId="0" xfId="0" applyFont="1" applyAlignment="1">
      <alignment horizontal="left" vertical="center"/>
    </xf>
    <xf numFmtId="0" fontId="153" fillId="0" borderId="0" xfId="0" applyFont="1"/>
    <xf numFmtId="0" fontId="153" fillId="54" borderId="0" xfId="0" applyFont="1" applyFill="1"/>
    <xf numFmtId="0" fontId="153" fillId="94" borderId="0" xfId="0" applyFont="1" applyFill="1"/>
    <xf numFmtId="0" fontId="156" fillId="0" borderId="0" xfId="0" applyFont="1"/>
    <xf numFmtId="0" fontId="147" fillId="0" borderId="0" xfId="0" applyFont="1" applyAlignment="1">
      <alignment horizontal="left" vertical="center"/>
    </xf>
    <xf numFmtId="0" fontId="157" fillId="54" borderId="0" xfId="1027" applyFont="1" applyFill="1" applyAlignment="1">
      <alignment horizontal="left" vertical="top"/>
    </xf>
    <xf numFmtId="0" fontId="4" fillId="0" borderId="0" xfId="0" applyFont="1"/>
    <xf numFmtId="0" fontId="4" fillId="96" borderId="0" xfId="0" applyFont="1" applyFill="1"/>
    <xf numFmtId="0" fontId="4" fillId="0" borderId="0" xfId="982" applyFont="1" applyBorder="1" applyAlignment="1" applyProtection="1"/>
    <xf numFmtId="37" fontId="159" fillId="54" borderId="0" xfId="1027" applyNumberFormat="1" applyFont="1" applyFill="1" applyAlignment="1">
      <alignment horizontal="left"/>
    </xf>
    <xf numFmtId="0" fontId="159" fillId="54" borderId="0" xfId="1027" applyFont="1" applyFill="1"/>
    <xf numFmtId="37" fontId="159" fillId="54" borderId="0" xfId="1027" applyNumberFormat="1" applyFont="1" applyFill="1" applyAlignment="1">
      <alignment horizontal="right"/>
    </xf>
    <xf numFmtId="37" fontId="161" fillId="54" borderId="0" xfId="1027" applyNumberFormat="1" applyFont="1" applyFill="1"/>
    <xf numFmtId="0" fontId="161" fillId="54" borderId="0" xfId="1027" applyFont="1" applyFill="1"/>
    <xf numFmtId="0" fontId="140" fillId="54" borderId="0" xfId="1027" applyFont="1" applyFill="1"/>
    <xf numFmtId="0" fontId="163" fillId="54" borderId="0" xfId="1027" applyFont="1" applyFill="1"/>
    <xf numFmtId="0" fontId="162" fillId="96" borderId="0" xfId="1027" applyFont="1" applyFill="1"/>
    <xf numFmtId="0" fontId="163" fillId="96" borderId="0" xfId="1027" applyFont="1" applyFill="1"/>
    <xf numFmtId="0" fontId="162" fillId="96" borderId="0" xfId="1027" applyFont="1" applyFill="1" applyAlignment="1">
      <alignment horizontal="left" indent="1"/>
    </xf>
    <xf numFmtId="41" fontId="163" fillId="0" borderId="0" xfId="1027" applyNumberFormat="1" applyFont="1"/>
    <xf numFmtId="0" fontId="162" fillId="0" borderId="0" xfId="1027" applyFont="1"/>
    <xf numFmtId="37" fontId="161" fillId="54" borderId="0" xfId="1027" applyNumberFormat="1" applyFont="1" applyFill="1" applyAlignment="1">
      <alignment horizontal="left"/>
    </xf>
    <xf numFmtId="0" fontId="160" fillId="54" borderId="0" xfId="1027" applyFont="1" applyFill="1" applyAlignment="1">
      <alignment horizontal="right"/>
    </xf>
    <xf numFmtId="37" fontId="159" fillId="54" borderId="0" xfId="1027" applyNumberFormat="1" applyFont="1" applyFill="1"/>
    <xf numFmtId="0" fontId="159" fillId="54" borderId="0" xfId="1027" applyFont="1" applyFill="1" applyAlignment="1">
      <alignment horizontal="right"/>
    </xf>
    <xf numFmtId="0" fontId="162" fillId="96" borderId="7" xfId="1027" applyFont="1" applyFill="1" applyBorder="1" applyAlignment="1">
      <alignment horizontal="right"/>
    </xf>
    <xf numFmtId="0" fontId="165" fillId="96" borderId="0" xfId="1027" applyFont="1" applyFill="1"/>
    <xf numFmtId="0" fontId="161" fillId="54" borderId="0" xfId="1027" applyFont="1" applyFill="1" applyAlignment="1">
      <alignment horizontal="right"/>
    </xf>
    <xf numFmtId="0" fontId="163" fillId="54" borderId="0" xfId="1027" applyFont="1" applyFill="1" applyAlignment="1">
      <alignment horizontal="right"/>
    </xf>
    <xf numFmtId="0" fontId="167" fillId="96" borderId="0" xfId="1027" applyFont="1" applyFill="1"/>
    <xf numFmtId="205" fontId="165" fillId="96" borderId="0" xfId="1104" applyNumberFormat="1" applyFont="1" applyFill="1" applyBorder="1" applyAlignment="1" applyProtection="1">
      <alignment vertical="center"/>
    </xf>
    <xf numFmtId="0" fontId="161" fillId="54" borderId="0" xfId="1027" applyFont="1" applyFill="1" applyAlignment="1">
      <alignment vertical="center"/>
    </xf>
    <xf numFmtId="41" fontId="161" fillId="54" borderId="0" xfId="1027" applyNumberFormat="1" applyFont="1" applyFill="1"/>
    <xf numFmtId="41" fontId="162" fillId="96" borderId="0" xfId="1027" applyNumberFormat="1" applyFont="1" applyFill="1"/>
    <xf numFmtId="41" fontId="162" fillId="0" borderId="0" xfId="1027" applyNumberFormat="1" applyFont="1"/>
    <xf numFmtId="41" fontId="163" fillId="96" borderId="0" xfId="1027" applyNumberFormat="1" applyFont="1" applyFill="1"/>
    <xf numFmtId="0" fontId="161" fillId="0" borderId="0" xfId="1027" applyFont="1"/>
    <xf numFmtId="0" fontId="162" fillId="0" borderId="0" xfId="1027" applyFont="1" applyAlignment="1">
      <alignment horizontal="left" indent="1"/>
    </xf>
    <xf numFmtId="0" fontId="0" fillId="96" borderId="0" xfId="0" applyFill="1"/>
    <xf numFmtId="37" fontId="163" fillId="54" borderId="0" xfId="1027" applyNumberFormat="1" applyFont="1" applyFill="1" applyAlignment="1">
      <alignment horizontal="right"/>
    </xf>
    <xf numFmtId="37" fontId="159" fillId="54" borderId="0" xfId="1027" applyNumberFormat="1" applyFont="1" applyFill="1" applyAlignment="1">
      <alignment wrapText="1"/>
    </xf>
    <xf numFmtId="37" fontId="159" fillId="54" borderId="60" xfId="1027" applyNumberFormat="1" applyFont="1" applyFill="1" applyBorder="1"/>
    <xf numFmtId="0" fontId="159" fillId="94" borderId="0" xfId="1027" applyFont="1" applyFill="1"/>
    <xf numFmtId="37" fontId="159" fillId="94" borderId="60" xfId="1027" applyNumberFormat="1" applyFont="1" applyFill="1" applyBorder="1"/>
    <xf numFmtId="37" fontId="161" fillId="94" borderId="0" xfId="1027" applyNumberFormat="1" applyFont="1" applyFill="1"/>
    <xf numFmtId="0" fontId="0" fillId="94" borderId="0" xfId="0" applyFill="1"/>
    <xf numFmtId="37" fontId="159" fillId="54" borderId="0" xfId="1027" applyNumberFormat="1" applyFont="1" applyFill="1" applyAlignment="1">
      <alignment horizontal="left" indent="1"/>
    </xf>
    <xf numFmtId="236" fontId="159" fillId="54" borderId="60" xfId="724" applyNumberFormat="1" applyFont="1" applyFill="1" applyBorder="1" applyProtection="1"/>
    <xf numFmtId="236" fontId="161" fillId="54" borderId="0" xfId="724" applyNumberFormat="1" applyFont="1" applyFill="1" applyBorder="1" applyProtection="1"/>
    <xf numFmtId="0" fontId="161" fillId="54" borderId="0" xfId="1027" applyFont="1" applyFill="1" applyAlignment="1">
      <alignment horizontal="left" indent="2"/>
    </xf>
    <xf numFmtId="236" fontId="161" fillId="54" borderId="0" xfId="1027" applyNumberFormat="1" applyFont="1" applyFill="1"/>
    <xf numFmtId="236" fontId="159" fillId="54" borderId="68" xfId="724" applyNumberFormat="1" applyFont="1" applyFill="1" applyBorder="1" applyProtection="1"/>
    <xf numFmtId="236" fontId="161" fillId="54" borderId="20" xfId="724" applyNumberFormat="1" applyFont="1" applyFill="1" applyBorder="1" applyProtection="1"/>
    <xf numFmtId="205" fontId="170" fillId="54" borderId="0" xfId="1104" applyNumberFormat="1" applyFont="1" applyFill="1" applyBorder="1" applyProtection="1"/>
    <xf numFmtId="236" fontId="170" fillId="54" borderId="0" xfId="724" applyNumberFormat="1" applyFont="1" applyFill="1" applyBorder="1" applyAlignment="1" applyProtection="1">
      <alignment horizontal="right"/>
    </xf>
    <xf numFmtId="37" fontId="170" fillId="54" borderId="0" xfId="1027" applyNumberFormat="1" applyFont="1" applyFill="1" applyAlignment="1">
      <alignment horizontal="right"/>
    </xf>
    <xf numFmtId="206" fontId="161" fillId="54" borderId="0" xfId="1099" applyNumberFormat="1" applyFont="1" applyFill="1" applyAlignment="1">
      <alignment vertical="top"/>
    </xf>
    <xf numFmtId="236" fontId="159" fillId="94" borderId="60" xfId="724" applyNumberFormat="1" applyFont="1" applyFill="1" applyBorder="1" applyProtection="1"/>
    <xf numFmtId="236" fontId="161" fillId="94" borderId="0" xfId="724" applyNumberFormat="1" applyFont="1" applyFill="1" applyBorder="1" applyProtection="1"/>
    <xf numFmtId="206" fontId="161" fillId="54" borderId="0" xfId="1099" applyNumberFormat="1" applyFont="1" applyFill="1"/>
    <xf numFmtId="37" fontId="159" fillId="54" borderId="0" xfId="1027" applyNumberFormat="1" applyFont="1" applyFill="1" applyAlignment="1">
      <alignment vertical="top"/>
    </xf>
    <xf numFmtId="236" fontId="159" fillId="54" borderId="60" xfId="724" applyNumberFormat="1" applyFont="1" applyFill="1" applyBorder="1" applyAlignment="1" applyProtection="1">
      <alignment vertical="top"/>
    </xf>
    <xf numFmtId="236" fontId="161" fillId="54" borderId="0" xfId="724" applyNumberFormat="1" applyFont="1" applyFill="1" applyBorder="1" applyAlignment="1" applyProtection="1">
      <alignment vertical="top"/>
    </xf>
    <xf numFmtId="41" fontId="161" fillId="54" borderId="0" xfId="1027" applyNumberFormat="1" applyFont="1" applyFill="1" applyAlignment="1">
      <alignment vertical="top"/>
    </xf>
    <xf numFmtId="37" fontId="161" fillId="54" borderId="0" xfId="1027" applyNumberFormat="1" applyFont="1" applyFill="1" applyAlignment="1">
      <alignment vertical="top"/>
    </xf>
    <xf numFmtId="37" fontId="170" fillId="54" borderId="0" xfId="1027" applyNumberFormat="1" applyFont="1" applyFill="1" applyAlignment="1">
      <alignment horizontal="left" indent="2"/>
    </xf>
    <xf numFmtId="206" fontId="173" fillId="54" borderId="60" xfId="1099" applyNumberFormat="1" applyFont="1" applyFill="1" applyBorder="1" applyProtection="1"/>
    <xf numFmtId="206" fontId="170" fillId="0" borderId="0" xfId="1099" applyNumberFormat="1" applyFont="1" applyFill="1" applyBorder="1" applyProtection="1"/>
    <xf numFmtId="41" fontId="170" fillId="54" borderId="0" xfId="1027" applyNumberFormat="1" applyFont="1" applyFill="1"/>
    <xf numFmtId="236" fontId="170" fillId="54" borderId="0" xfId="724" applyNumberFormat="1" applyFont="1" applyFill="1" applyBorder="1" applyProtection="1"/>
    <xf numFmtId="236" fontId="173" fillId="54" borderId="60" xfId="724" applyNumberFormat="1" applyFont="1" applyFill="1" applyBorder="1" applyProtection="1"/>
    <xf numFmtId="41" fontId="170" fillId="54" borderId="0" xfId="1027" applyNumberFormat="1" applyFont="1" applyFill="1" applyAlignment="1">
      <alignment vertical="top"/>
    </xf>
    <xf numFmtId="41" fontId="161" fillId="96" borderId="0" xfId="1027" applyNumberFormat="1" applyFont="1" applyFill="1"/>
    <xf numFmtId="167" fontId="161" fillId="96" borderId="0" xfId="1027" applyNumberFormat="1" applyFont="1" applyFill="1"/>
    <xf numFmtId="37" fontId="159" fillId="96" borderId="0" xfId="1027" applyNumberFormat="1" applyFont="1" applyFill="1"/>
    <xf numFmtId="41" fontId="159" fillId="96" borderId="0" xfId="1027" applyNumberFormat="1" applyFont="1" applyFill="1"/>
    <xf numFmtId="0" fontId="155" fillId="0" borderId="0" xfId="0" applyFont="1"/>
    <xf numFmtId="0" fontId="153" fillId="0" borderId="0" xfId="0" applyFont="1" applyAlignment="1">
      <alignment horizontal="left"/>
    </xf>
    <xf numFmtId="0" fontId="155" fillId="0" borderId="0" xfId="0" applyFont="1" applyAlignment="1">
      <alignment horizontal="left"/>
    </xf>
    <xf numFmtId="0" fontId="153" fillId="54" borderId="0" xfId="0" applyFont="1" applyFill="1" applyAlignment="1">
      <alignment horizontal="left"/>
    </xf>
    <xf numFmtId="0" fontId="155" fillId="54" borderId="0" xfId="0" applyFont="1" applyFill="1" applyAlignment="1">
      <alignment horizontal="left"/>
    </xf>
    <xf numFmtId="0" fontId="175" fillId="54" borderId="0" xfId="0" applyFont="1" applyFill="1" applyAlignment="1">
      <alignment horizontal="left"/>
    </xf>
    <xf numFmtId="0" fontId="176" fillId="54" borderId="0" xfId="0" applyFont="1" applyFill="1" applyAlignment="1">
      <alignment horizontal="left"/>
    </xf>
    <xf numFmtId="37" fontId="163" fillId="54" borderId="0" xfId="1040" applyNumberFormat="1" applyFont="1" applyFill="1" applyAlignment="1">
      <alignment horizontal="right"/>
    </xf>
    <xf numFmtId="0" fontId="153" fillId="54" borderId="7" xfId="0" applyFont="1" applyFill="1" applyBorder="1"/>
    <xf numFmtId="0" fontId="153" fillId="54" borderId="7" xfId="0" applyFont="1" applyFill="1" applyBorder="1" applyAlignment="1">
      <alignment horizontal="left"/>
    </xf>
    <xf numFmtId="0" fontId="155" fillId="54" borderId="7" xfId="0" applyFont="1" applyFill="1" applyBorder="1" applyAlignment="1">
      <alignment horizontal="left"/>
    </xf>
    <xf numFmtId="0" fontId="177" fillId="54" borderId="7" xfId="0" applyFont="1" applyFill="1" applyBorder="1" applyAlignment="1">
      <alignment horizontal="left" wrapText="1"/>
    </xf>
    <xf numFmtId="0" fontId="178" fillId="54" borderId="7" xfId="0" applyFont="1" applyFill="1" applyBorder="1" applyAlignment="1">
      <alignment horizontal="right" wrapText="1"/>
    </xf>
    <xf numFmtId="0" fontId="178" fillId="54" borderId="0" xfId="0" applyFont="1" applyFill="1" applyAlignment="1">
      <alignment horizontal="right" wrapText="1"/>
    </xf>
    <xf numFmtId="0" fontId="178" fillId="54" borderId="7" xfId="0" applyFont="1" applyFill="1" applyBorder="1" applyAlignment="1">
      <alignment horizontal="right"/>
    </xf>
    <xf numFmtId="0" fontId="158" fillId="54" borderId="7" xfId="0" applyFont="1" applyFill="1" applyBorder="1" applyAlignment="1">
      <alignment horizontal="right"/>
    </xf>
    <xf numFmtId="0" fontId="177" fillId="54" borderId="0" xfId="0" applyFont="1" applyFill="1" applyAlignment="1">
      <alignment horizontal="left" wrapText="1"/>
    </xf>
    <xf numFmtId="0" fontId="158" fillId="54" borderId="7" xfId="0" applyFont="1" applyFill="1" applyBorder="1" applyAlignment="1">
      <alignment horizontal="right" wrapText="1"/>
    </xf>
    <xf numFmtId="0" fontId="158" fillId="54" borderId="0" xfId="0" applyFont="1" applyFill="1" applyAlignment="1">
      <alignment horizontal="right"/>
    </xf>
    <xf numFmtId="0" fontId="158" fillId="0" borderId="7" xfId="0" applyFont="1" applyBorder="1" applyAlignment="1">
      <alignment horizontal="right"/>
    </xf>
    <xf numFmtId="0" fontId="179" fillId="54" borderId="7" xfId="0" applyFont="1" applyFill="1" applyBorder="1" applyAlignment="1">
      <alignment horizontal="right"/>
    </xf>
    <xf numFmtId="0" fontId="178" fillId="54" borderId="0" xfId="0" applyFont="1" applyFill="1" applyAlignment="1">
      <alignment horizontal="left"/>
    </xf>
    <xf numFmtId="0" fontId="158" fillId="54" borderId="0" xfId="0" applyFont="1" applyFill="1" applyAlignment="1">
      <alignment horizontal="left"/>
    </xf>
    <xf numFmtId="0" fontId="179" fillId="54" borderId="0" xfId="0" applyFont="1" applyFill="1" applyAlignment="1">
      <alignment horizontal="right" vertical="center"/>
    </xf>
    <xf numFmtId="0" fontId="153" fillId="94" borderId="0" xfId="0" applyFont="1" applyFill="1" applyAlignment="1">
      <alignment horizontal="left"/>
    </xf>
    <xf numFmtId="0" fontId="155" fillId="94" borderId="0" xfId="0" applyFont="1" applyFill="1" applyAlignment="1">
      <alignment horizontal="left"/>
    </xf>
    <xf numFmtId="0" fontId="178" fillId="94" borderId="0" xfId="0" applyFont="1" applyFill="1" applyAlignment="1">
      <alignment horizontal="left"/>
    </xf>
    <xf numFmtId="0" fontId="158" fillId="94" borderId="0" xfId="0" applyFont="1" applyFill="1" applyAlignment="1">
      <alignment horizontal="left"/>
    </xf>
    <xf numFmtId="0" fontId="179" fillId="94" borderId="0" xfId="0" applyFont="1" applyFill="1" applyAlignment="1">
      <alignment horizontal="left" vertical="center"/>
    </xf>
    <xf numFmtId="0" fontId="0" fillId="54" borderId="0" xfId="0" applyFill="1" applyAlignment="1">
      <alignment horizontal="left" indent="3"/>
    </xf>
    <xf numFmtId="0" fontId="178" fillId="0" borderId="0" xfId="0" applyFont="1" applyAlignment="1">
      <alignment horizontal="left" vertical="center" indent="2"/>
    </xf>
    <xf numFmtId="236" fontId="180" fillId="0" borderId="0" xfId="770" applyNumberFormat="1" applyFont="1" applyFill="1" applyBorder="1" applyAlignment="1" applyProtection="1">
      <alignment horizontal="right" vertical="center"/>
    </xf>
    <xf numFmtId="236" fontId="179" fillId="0" borderId="0" xfId="770" applyNumberFormat="1" applyFont="1" applyFill="1" applyBorder="1" applyAlignment="1" applyProtection="1">
      <alignment horizontal="right" vertical="center"/>
    </xf>
    <xf numFmtId="0" fontId="180" fillId="0" borderId="0" xfId="0" applyFont="1" applyAlignment="1">
      <alignment horizontal="left" vertical="center" indent="2"/>
    </xf>
    <xf numFmtId="0" fontId="179" fillId="0" borderId="0" xfId="0" applyFont="1" applyAlignment="1">
      <alignment horizontal="left" vertical="center" indent="2"/>
    </xf>
    <xf numFmtId="0" fontId="153" fillId="54" borderId="0" xfId="0" applyFont="1" applyFill="1" applyAlignment="1">
      <alignment horizontal="left" vertical="center" indent="2"/>
    </xf>
    <xf numFmtId="0" fontId="158" fillId="0" borderId="0" xfId="0" applyFont="1" applyAlignment="1">
      <alignment horizontal="left" vertical="center" indent="3"/>
    </xf>
    <xf numFmtId="167" fontId="180" fillId="0" borderId="0" xfId="770" applyNumberFormat="1" applyFont="1" applyFill="1" applyBorder="1" applyAlignment="1" applyProtection="1">
      <alignment horizontal="right" vertical="center"/>
    </xf>
    <xf numFmtId="167" fontId="179" fillId="0" borderId="0" xfId="770" applyNumberFormat="1" applyFont="1" applyFill="1" applyBorder="1" applyAlignment="1" applyProtection="1">
      <alignment horizontal="right" vertical="center"/>
    </xf>
    <xf numFmtId="0" fontId="179" fillId="0" borderId="0" xfId="0" applyFont="1" applyAlignment="1">
      <alignment horizontal="left" vertical="center" indent="3"/>
    </xf>
    <xf numFmtId="0" fontId="178" fillId="0" borderId="0" xfId="0" applyFont="1" applyAlignment="1">
      <alignment horizontal="left" vertical="center"/>
    </xf>
    <xf numFmtId="236" fontId="180" fillId="0" borderId="65" xfId="770" applyNumberFormat="1" applyFont="1" applyFill="1" applyBorder="1" applyAlignment="1" applyProtection="1">
      <alignment horizontal="right" vertical="center"/>
    </xf>
    <xf numFmtId="236" fontId="179" fillId="0" borderId="65" xfId="770" applyNumberFormat="1" applyFont="1" applyFill="1" applyBorder="1" applyAlignment="1" applyProtection="1">
      <alignment horizontal="right" vertical="center"/>
    </xf>
    <xf numFmtId="0" fontId="180" fillId="0" borderId="0" xfId="0" applyFont="1" applyAlignment="1">
      <alignment horizontal="left" vertical="center"/>
    </xf>
    <xf numFmtId="0" fontId="179" fillId="0" borderId="0" xfId="0" applyFont="1" applyAlignment="1">
      <alignment horizontal="left" vertical="center"/>
    </xf>
    <xf numFmtId="0" fontId="153" fillId="54" borderId="0" xfId="0" applyFont="1" applyFill="1" applyAlignment="1">
      <alignment horizontal="left" vertical="center"/>
    </xf>
    <xf numFmtId="0" fontId="158" fillId="54" borderId="0" xfId="0" applyFont="1" applyFill="1" applyAlignment="1">
      <alignment horizontal="left" vertical="center"/>
    </xf>
    <xf numFmtId="0" fontId="158" fillId="0" borderId="0" xfId="0" applyFont="1" applyAlignment="1">
      <alignment horizontal="left" vertical="center"/>
    </xf>
    <xf numFmtId="0" fontId="179" fillId="54" borderId="0" xfId="0" applyFont="1" applyFill="1" applyAlignment="1">
      <alignment horizontal="left" vertical="center"/>
    </xf>
    <xf numFmtId="0" fontId="153" fillId="94" borderId="0" xfId="0" applyFont="1" applyFill="1" applyAlignment="1">
      <alignment horizontal="left" vertical="center" indent="2"/>
    </xf>
    <xf numFmtId="0" fontId="153" fillId="94" borderId="0" xfId="0" applyFont="1" applyFill="1" applyAlignment="1">
      <alignment horizontal="left" vertical="center"/>
    </xf>
    <xf numFmtId="0" fontId="179" fillId="94" borderId="0" xfId="0" applyFont="1" applyFill="1" applyAlignment="1">
      <alignment horizontal="left"/>
    </xf>
    <xf numFmtId="0" fontId="180" fillId="94" borderId="0" xfId="0" applyFont="1" applyFill="1" applyAlignment="1">
      <alignment horizontal="left"/>
    </xf>
    <xf numFmtId="0" fontId="178" fillId="96" borderId="0" xfId="0" applyFont="1" applyFill="1" applyAlignment="1">
      <alignment horizontal="left" vertical="center" indent="2"/>
    </xf>
    <xf numFmtId="236" fontId="180" fillId="96" borderId="0" xfId="770" applyNumberFormat="1" applyFont="1" applyFill="1" applyBorder="1" applyAlignment="1" applyProtection="1">
      <alignment horizontal="right" vertical="center"/>
    </xf>
    <xf numFmtId="236" fontId="179" fillId="96" borderId="0" xfId="770" applyNumberFormat="1" applyFont="1" applyFill="1" applyBorder="1" applyAlignment="1" applyProtection="1">
      <alignment horizontal="right" vertical="center"/>
    </xf>
    <xf numFmtId="0" fontId="180" fillId="96" borderId="0" xfId="0" applyFont="1" applyFill="1" applyAlignment="1">
      <alignment horizontal="left" vertical="center" indent="2"/>
    </xf>
    <xf numFmtId="0" fontId="179" fillId="96" borderId="0" xfId="0" applyFont="1" applyFill="1" applyAlignment="1">
      <alignment horizontal="left" vertical="center" indent="2"/>
    </xf>
    <xf numFmtId="167" fontId="158" fillId="96" borderId="0" xfId="770" applyNumberFormat="1" applyFont="1" applyFill="1" applyBorder="1" applyAlignment="1" applyProtection="1">
      <alignment horizontal="right" vertical="center"/>
    </xf>
    <xf numFmtId="0" fontId="179" fillId="96" borderId="0" xfId="0" applyFont="1" applyFill="1" applyAlignment="1">
      <alignment horizontal="left" vertical="center" indent="3"/>
    </xf>
    <xf numFmtId="167" fontId="179" fillId="96" borderId="0" xfId="770" applyNumberFormat="1" applyFont="1" applyFill="1" applyBorder="1" applyAlignment="1" applyProtection="1">
      <alignment horizontal="right" vertical="center"/>
    </xf>
    <xf numFmtId="0" fontId="178" fillId="54" borderId="0" xfId="0" applyFont="1" applyFill="1" applyAlignment="1">
      <alignment horizontal="left" vertical="center"/>
    </xf>
    <xf numFmtId="236" fontId="158" fillId="96" borderId="65" xfId="770" applyNumberFormat="1" applyFont="1" applyFill="1" applyBorder="1" applyAlignment="1" applyProtection="1">
      <alignment horizontal="right" vertical="center"/>
    </xf>
    <xf numFmtId="0" fontId="180" fillId="96" borderId="0" xfId="0" applyFont="1" applyFill="1" applyAlignment="1">
      <alignment horizontal="left" vertical="center"/>
    </xf>
    <xf numFmtId="0" fontId="179" fillId="96" borderId="0" xfId="0" applyFont="1" applyFill="1" applyAlignment="1">
      <alignment horizontal="left" vertical="center"/>
    </xf>
    <xf numFmtId="0" fontId="153" fillId="54" borderId="0" xfId="0" applyFont="1" applyFill="1" applyAlignment="1">
      <alignment horizontal="left" vertical="center" indent="3"/>
    </xf>
    <xf numFmtId="0" fontId="177" fillId="0" borderId="0" xfId="0" applyFont="1" applyAlignment="1">
      <alignment horizontal="left" vertical="center" indent="3"/>
    </xf>
    <xf numFmtId="206" fontId="181" fillId="0" borderId="0" xfId="1099" applyNumberFormat="1" applyFont="1" applyFill="1" applyBorder="1" applyAlignment="1" applyProtection="1">
      <alignment horizontal="right" vertical="center"/>
    </xf>
    <xf numFmtId="206" fontId="182" fillId="0" borderId="0" xfId="1099" applyNumberFormat="1" applyFont="1" applyFill="1" applyBorder="1" applyAlignment="1" applyProtection="1">
      <alignment horizontal="right" vertical="center"/>
    </xf>
    <xf numFmtId="0" fontId="182" fillId="0" borderId="0" xfId="0" applyFont="1" applyAlignment="1">
      <alignment horizontal="left" vertical="center" indent="3"/>
    </xf>
    <xf numFmtId="206" fontId="182" fillId="96" borderId="0" xfId="1099" applyNumberFormat="1" applyFont="1" applyFill="1" applyBorder="1" applyAlignment="1" applyProtection="1">
      <alignment horizontal="right" vertical="center"/>
    </xf>
    <xf numFmtId="0" fontId="182" fillId="96" borderId="0" xfId="0" applyFont="1" applyFill="1" applyAlignment="1">
      <alignment horizontal="left" vertical="center" indent="3"/>
    </xf>
    <xf numFmtId="0" fontId="177" fillId="54" borderId="0" xfId="0" applyFont="1" applyFill="1" applyAlignment="1">
      <alignment horizontal="left" vertical="center" indent="3"/>
    </xf>
    <xf numFmtId="205" fontId="182" fillId="0" borderId="0" xfId="1099" applyNumberFormat="1" applyFont="1" applyFill="1" applyBorder="1" applyAlignment="1" applyProtection="1">
      <alignment horizontal="right"/>
    </xf>
    <xf numFmtId="0" fontId="155" fillId="54" borderId="0" xfId="0" applyFont="1" applyFill="1"/>
    <xf numFmtId="0" fontId="178" fillId="54" borderId="0" xfId="0" applyFont="1" applyFill="1"/>
    <xf numFmtId="0" fontId="179" fillId="54" borderId="0" xfId="0" applyFont="1" applyFill="1"/>
    <xf numFmtId="0" fontId="180" fillId="54" borderId="0" xfId="0" applyFont="1" applyFill="1"/>
    <xf numFmtId="0" fontId="0" fillId="54" borderId="0" xfId="0" applyFill="1"/>
    <xf numFmtId="236" fontId="183" fillId="96" borderId="0" xfId="770" applyNumberFormat="1" applyFont="1" applyFill="1" applyBorder="1" applyAlignment="1" applyProtection="1">
      <alignment horizontal="right" vertical="center"/>
    </xf>
    <xf numFmtId="0" fontId="177" fillId="96" borderId="0" xfId="0" applyFont="1" applyFill="1" applyAlignment="1">
      <alignment horizontal="left" vertical="center" indent="3"/>
    </xf>
    <xf numFmtId="206" fontId="181" fillId="96" borderId="0" xfId="1099" applyNumberFormat="1" applyFont="1" applyFill="1" applyBorder="1" applyAlignment="1" applyProtection="1">
      <alignment horizontal="right" vertical="center"/>
    </xf>
    <xf numFmtId="236" fontId="161" fillId="0" borderId="0" xfId="770" applyNumberFormat="1" applyFont="1" applyFill="1" applyBorder="1" applyAlignment="1" applyProtection="1">
      <alignment horizontal="right" vertical="center"/>
    </xf>
    <xf numFmtId="206" fontId="170" fillId="0" borderId="0" xfId="1099" applyNumberFormat="1" applyFont="1" applyFill="1" applyBorder="1" applyAlignment="1" applyProtection="1">
      <alignment horizontal="right" vertical="center"/>
    </xf>
    <xf numFmtId="206" fontId="184" fillId="96" borderId="0" xfId="1099" applyNumberFormat="1" applyFont="1" applyFill="1" applyBorder="1" applyAlignment="1" applyProtection="1">
      <alignment horizontal="right" vertical="center"/>
    </xf>
    <xf numFmtId="206" fontId="173" fillId="0" borderId="0" xfId="1099" applyNumberFormat="1" applyFont="1" applyFill="1" applyBorder="1" applyAlignment="1" applyProtection="1">
      <alignment horizontal="right" vertical="center"/>
    </xf>
    <xf numFmtId="0" fontId="178" fillId="96" borderId="0" xfId="0" applyFont="1" applyFill="1" applyAlignment="1">
      <alignment horizontal="left" vertical="center"/>
    </xf>
    <xf numFmtId="236" fontId="180" fillId="96" borderId="65" xfId="770" applyNumberFormat="1" applyFont="1" applyFill="1" applyBorder="1" applyAlignment="1" applyProtection="1">
      <alignment horizontal="right" vertical="center"/>
    </xf>
    <xf numFmtId="236" fontId="178" fillId="96" borderId="0" xfId="770" applyNumberFormat="1" applyFont="1" applyFill="1" applyBorder="1" applyAlignment="1" applyProtection="1">
      <alignment horizontal="right" vertical="center"/>
    </xf>
    <xf numFmtId="236" fontId="179" fillId="96" borderId="65" xfId="770" applyNumberFormat="1" applyFont="1" applyFill="1" applyBorder="1" applyAlignment="1" applyProtection="1">
      <alignment horizontal="right" vertical="center"/>
    </xf>
    <xf numFmtId="206" fontId="177" fillId="96" borderId="0" xfId="1099" applyNumberFormat="1" applyFont="1" applyFill="1" applyBorder="1" applyAlignment="1" applyProtection="1">
      <alignment horizontal="right" vertical="center"/>
    </xf>
    <xf numFmtId="206" fontId="185" fillId="54" borderId="0" xfId="1099" applyNumberFormat="1" applyFont="1" applyFill="1" applyBorder="1" applyAlignment="1" applyProtection="1">
      <alignment horizontal="right" vertical="center"/>
    </xf>
    <xf numFmtId="0" fontId="186" fillId="54" borderId="0" xfId="0" applyFont="1" applyFill="1" applyAlignment="1">
      <alignment horizontal="left" vertical="center" indent="3"/>
    </xf>
    <xf numFmtId="206" fontId="170" fillId="54" borderId="0" xfId="1099" applyNumberFormat="1" applyFont="1" applyFill="1" applyBorder="1" applyAlignment="1" applyProtection="1">
      <alignment horizontal="right" vertical="center"/>
    </xf>
    <xf numFmtId="206" fontId="186" fillId="54" borderId="0" xfId="1099" applyNumberFormat="1" applyFont="1" applyFill="1" applyBorder="1" applyAlignment="1" applyProtection="1">
      <alignment horizontal="right" vertical="center"/>
    </xf>
    <xf numFmtId="0" fontId="170" fillId="54" borderId="0" xfId="0" applyFont="1" applyFill="1" applyAlignment="1">
      <alignment horizontal="left" vertical="center" indent="3"/>
    </xf>
    <xf numFmtId="0" fontId="185" fillId="54" borderId="0" xfId="724" applyNumberFormat="1" applyFont="1" applyFill="1" applyBorder="1" applyAlignment="1" applyProtection="1">
      <alignment horizontal="right" vertical="center"/>
    </xf>
    <xf numFmtId="0" fontId="180" fillId="54" borderId="0" xfId="1027" applyFont="1" applyFill="1"/>
    <xf numFmtId="0" fontId="179" fillId="54" borderId="0" xfId="1027" applyFont="1" applyFill="1"/>
    <xf numFmtId="0" fontId="161" fillId="94" borderId="0" xfId="1027" applyFont="1" applyFill="1"/>
    <xf numFmtId="205" fontId="161" fillId="54" borderId="0" xfId="751" applyNumberFormat="1" applyFont="1" applyFill="1" applyBorder="1" applyProtection="1"/>
    <xf numFmtId="0" fontId="170" fillId="54" borderId="0" xfId="1027" applyFont="1" applyFill="1"/>
    <xf numFmtId="0" fontId="170" fillId="54" borderId="0" xfId="1027" applyFont="1" applyFill="1" applyAlignment="1">
      <alignment vertical="top"/>
    </xf>
    <xf numFmtId="250" fontId="170" fillId="54" borderId="0" xfId="751" applyNumberFormat="1" applyFont="1" applyFill="1" applyBorder="1" applyAlignment="1" applyProtection="1">
      <alignment vertical="top"/>
    </xf>
    <xf numFmtId="0" fontId="170" fillId="97" borderId="0" xfId="1027" applyFont="1" applyFill="1" applyAlignment="1">
      <alignment vertical="top"/>
    </xf>
    <xf numFmtId="0" fontId="170" fillId="97" borderId="0" xfId="1027" applyFont="1" applyFill="1"/>
    <xf numFmtId="250" fontId="170" fillId="54" borderId="0" xfId="751" applyNumberFormat="1" applyFont="1" applyFill="1" applyBorder="1" applyAlignment="1" applyProtection="1"/>
    <xf numFmtId="0" fontId="170" fillId="96" borderId="0" xfId="1027" applyFont="1" applyFill="1" applyAlignment="1">
      <alignment vertical="top"/>
    </xf>
    <xf numFmtId="250" fontId="170" fillId="96" borderId="0" xfId="751" applyNumberFormat="1" applyFont="1" applyFill="1" applyBorder="1" applyAlignment="1" applyProtection="1">
      <alignment vertical="top"/>
    </xf>
    <xf numFmtId="206" fontId="173" fillId="96" borderId="0" xfId="1104" applyNumberFormat="1" applyFont="1" applyFill="1" applyBorder="1" applyAlignment="1" applyProtection="1">
      <alignment vertical="top"/>
    </xf>
    <xf numFmtId="206" fontId="170" fillId="96" borderId="0" xfId="1104" applyNumberFormat="1" applyFont="1" applyFill="1" applyBorder="1" applyAlignment="1" applyProtection="1">
      <alignment vertical="top"/>
    </xf>
    <xf numFmtId="236" fontId="170" fillId="96" borderId="0" xfId="751" applyNumberFormat="1" applyFont="1" applyFill="1" applyBorder="1" applyAlignment="1" applyProtection="1">
      <alignment vertical="top"/>
    </xf>
    <xf numFmtId="0" fontId="161" fillId="96" borderId="0" xfId="1027" applyFont="1" applyFill="1"/>
    <xf numFmtId="0" fontId="161" fillId="96" borderId="0" xfId="1027" applyFont="1" applyFill="1" applyAlignment="1">
      <alignment vertical="center"/>
    </xf>
    <xf numFmtId="0" fontId="164" fillId="54" borderId="0" xfId="1027" applyFont="1" applyFill="1"/>
    <xf numFmtId="37" fontId="164" fillId="54" borderId="0" xfId="1027" applyNumberFormat="1" applyFont="1" applyFill="1"/>
    <xf numFmtId="37" fontId="140" fillId="54" borderId="0" xfId="1027" applyNumberFormat="1" applyFont="1" applyFill="1"/>
    <xf numFmtId="0" fontId="164" fillId="54" borderId="0" xfId="1027" applyFont="1" applyFill="1" applyAlignment="1">
      <alignment horizontal="left"/>
    </xf>
    <xf numFmtId="37" fontId="140" fillId="54" borderId="0" xfId="1027" applyNumberFormat="1" applyFont="1" applyFill="1" applyAlignment="1">
      <alignment horizontal="left"/>
    </xf>
    <xf numFmtId="37" fontId="164" fillId="54" borderId="0" xfId="1027" applyNumberFormat="1" applyFont="1" applyFill="1" applyAlignment="1">
      <alignment horizontal="left"/>
    </xf>
    <xf numFmtId="0" fontId="188" fillId="54" borderId="0" xfId="1027" applyFont="1" applyFill="1"/>
    <xf numFmtId="0" fontId="188" fillId="94" borderId="0" xfId="1027" applyFont="1" applyFill="1" applyAlignment="1">
      <alignment horizontal="right"/>
    </xf>
    <xf numFmtId="0" fontId="179" fillId="94" borderId="0" xfId="1027" applyFont="1" applyFill="1"/>
    <xf numFmtId="0" fontId="188" fillId="54" borderId="0" xfId="1027" applyFont="1" applyFill="1" applyAlignment="1">
      <alignment horizontal="right"/>
    </xf>
    <xf numFmtId="0" fontId="188" fillId="94" borderId="0" xfId="1027" applyFont="1" applyFill="1"/>
    <xf numFmtId="0" fontId="179" fillId="0" borderId="0" xfId="1027" applyFont="1"/>
    <xf numFmtId="0" fontId="189" fillId="54" borderId="0" xfId="1027" applyFont="1" applyFill="1"/>
    <xf numFmtId="0" fontId="182" fillId="54" borderId="0" xfId="1027" applyFont="1" applyFill="1"/>
    <xf numFmtId="0" fontId="189" fillId="54" borderId="0" xfId="1027" applyFont="1" applyFill="1" applyAlignment="1">
      <alignment vertical="center"/>
    </xf>
    <xf numFmtId="0" fontId="189" fillId="96" borderId="0" xfId="1027" applyFont="1" applyFill="1" applyAlignment="1">
      <alignment vertical="center"/>
    </xf>
    <xf numFmtId="0" fontId="182" fillId="54" borderId="0" xfId="1027" applyFont="1" applyFill="1" applyAlignment="1">
      <alignment vertical="center"/>
    </xf>
    <xf numFmtId="0" fontId="189" fillId="97" borderId="0" xfId="1027" applyFont="1" applyFill="1"/>
    <xf numFmtId="0" fontId="189" fillId="97" borderId="0" xfId="1027" applyFont="1" applyFill="1" applyAlignment="1">
      <alignment vertical="center"/>
    </xf>
    <xf numFmtId="0" fontId="189" fillId="0" borderId="0" xfId="1027" applyFont="1" applyAlignment="1">
      <alignment vertical="center"/>
    </xf>
    <xf numFmtId="0" fontId="168" fillId="0" borderId="0" xfId="1027" applyFont="1" applyAlignment="1">
      <alignment vertical="center"/>
    </xf>
    <xf numFmtId="0" fontId="140" fillId="0" borderId="0" xfId="1027" applyFont="1"/>
    <xf numFmtId="0" fontId="164" fillId="0" borderId="0" xfId="1027" applyFont="1"/>
    <xf numFmtId="37" fontId="162" fillId="54" borderId="0" xfId="1027" applyNumberFormat="1" applyFont="1" applyFill="1" applyAlignment="1">
      <alignment horizontal="left"/>
    </xf>
    <xf numFmtId="0" fontId="159" fillId="54" borderId="63" xfId="1027" applyFont="1" applyFill="1" applyBorder="1"/>
    <xf numFmtId="0" fontId="159" fillId="54" borderId="58" xfId="1027" applyFont="1" applyFill="1" applyBorder="1" applyAlignment="1">
      <alignment horizontal="right"/>
    </xf>
    <xf numFmtId="0" fontId="159" fillId="54" borderId="72" xfId="1027" applyFont="1" applyFill="1" applyBorder="1" applyAlignment="1">
      <alignment horizontal="right"/>
    </xf>
    <xf numFmtId="0" fontId="161" fillId="54" borderId="63" xfId="1027" applyFont="1" applyFill="1" applyBorder="1"/>
    <xf numFmtId="0" fontId="159" fillId="54" borderId="77" xfId="1027" applyFont="1" applyFill="1" applyBorder="1" applyAlignment="1">
      <alignment horizontal="right"/>
    </xf>
    <xf numFmtId="37" fontId="170" fillId="54" borderId="66" xfId="1027" applyNumberFormat="1" applyFont="1" applyFill="1" applyBorder="1"/>
    <xf numFmtId="37" fontId="170" fillId="54" borderId="7" xfId="1027" applyNumberFormat="1" applyFont="1" applyFill="1" applyBorder="1"/>
    <xf numFmtId="0" fontId="159" fillId="54" borderId="59" xfId="1027" applyFont="1" applyFill="1" applyBorder="1" applyAlignment="1">
      <alignment horizontal="right"/>
    </xf>
    <xf numFmtId="0" fontId="159" fillId="54" borderId="70" xfId="1027" applyFont="1" applyFill="1" applyBorder="1" applyAlignment="1">
      <alignment horizontal="right"/>
    </xf>
    <xf numFmtId="0" fontId="161" fillId="54" borderId="7" xfId="1027" applyFont="1" applyFill="1" applyBorder="1" applyAlignment="1">
      <alignment horizontal="right"/>
    </xf>
    <xf numFmtId="0" fontId="161" fillId="54" borderId="66" xfId="1027" applyFont="1" applyFill="1" applyBorder="1" applyAlignment="1">
      <alignment horizontal="right"/>
    </xf>
    <xf numFmtId="0" fontId="159" fillId="54" borderId="7" xfId="1027" applyFont="1" applyFill="1" applyBorder="1" applyAlignment="1">
      <alignment horizontal="right"/>
    </xf>
    <xf numFmtId="0" fontId="159" fillId="94" borderId="63" xfId="1027" applyFont="1" applyFill="1" applyBorder="1"/>
    <xf numFmtId="0" fontId="159" fillId="94" borderId="60" xfId="1027" applyFont="1" applyFill="1" applyBorder="1" applyAlignment="1">
      <alignment horizontal="right"/>
    </xf>
    <xf numFmtId="0" fontId="159" fillId="94" borderId="72" xfId="1027" applyFont="1" applyFill="1" applyBorder="1" applyAlignment="1">
      <alignment horizontal="right"/>
    </xf>
    <xf numFmtId="0" fontId="161" fillId="94" borderId="0" xfId="1027" applyFont="1" applyFill="1" applyAlignment="1">
      <alignment horizontal="right"/>
    </xf>
    <xf numFmtId="0" fontId="161" fillId="94" borderId="63" xfId="1027" applyFont="1" applyFill="1" applyBorder="1" applyAlignment="1">
      <alignment horizontal="right"/>
    </xf>
    <xf numFmtId="0" fontId="159" fillId="94" borderId="0" xfId="1027" applyFont="1" applyFill="1" applyAlignment="1">
      <alignment horizontal="right"/>
    </xf>
    <xf numFmtId="37" fontId="159" fillId="54" borderId="63" xfId="1027" applyNumberFormat="1" applyFont="1" applyFill="1" applyBorder="1"/>
    <xf numFmtId="0" fontId="159" fillId="54" borderId="60" xfId="1027" applyFont="1" applyFill="1" applyBorder="1" applyAlignment="1">
      <alignment horizontal="right"/>
    </xf>
    <xf numFmtId="0" fontId="161" fillId="54" borderId="63" xfId="1027" applyFont="1" applyFill="1" applyBorder="1" applyAlignment="1">
      <alignment horizontal="right"/>
    </xf>
    <xf numFmtId="37" fontId="161" fillId="54" borderId="63" xfId="1027" applyNumberFormat="1" applyFont="1" applyFill="1" applyBorder="1" applyAlignment="1">
      <alignment horizontal="left" indent="1"/>
    </xf>
    <xf numFmtId="37" fontId="161" fillId="54" borderId="0" xfId="1027" applyNumberFormat="1" applyFont="1" applyFill="1" applyAlignment="1">
      <alignment horizontal="left" indent="1"/>
    </xf>
    <xf numFmtId="41" fontId="159" fillId="54" borderId="60" xfId="1027" applyNumberFormat="1" applyFont="1" applyFill="1" applyBorder="1" applyAlignment="1">
      <alignment horizontal="right"/>
    </xf>
    <xf numFmtId="41" fontId="161" fillId="96" borderId="0" xfId="1027" applyNumberFormat="1" applyFont="1" applyFill="1" applyAlignment="1">
      <alignment horizontal="right"/>
    </xf>
    <xf numFmtId="205" fontId="161" fillId="54" borderId="63" xfId="751" applyNumberFormat="1" applyFont="1" applyFill="1" applyBorder="1" applyProtection="1"/>
    <xf numFmtId="41" fontId="159" fillId="54" borderId="0" xfId="1027" applyNumberFormat="1" applyFont="1" applyFill="1" applyAlignment="1">
      <alignment horizontal="right"/>
    </xf>
    <xf numFmtId="37" fontId="161" fillId="0" borderId="0" xfId="1027" applyNumberFormat="1" applyFont="1" applyAlignment="1">
      <alignment horizontal="left" indent="1"/>
    </xf>
    <xf numFmtId="167" fontId="159" fillId="54" borderId="74" xfId="1027" applyNumberFormat="1" applyFont="1" applyFill="1" applyBorder="1" applyAlignment="1">
      <alignment horizontal="right"/>
    </xf>
    <xf numFmtId="0" fontId="159" fillId="54" borderId="76" xfId="1027" applyFont="1" applyFill="1" applyBorder="1" applyAlignment="1">
      <alignment horizontal="right"/>
    </xf>
    <xf numFmtId="41" fontId="161" fillId="96" borderId="33" xfId="1027" applyNumberFormat="1" applyFont="1" applyFill="1" applyBorder="1" applyAlignment="1">
      <alignment horizontal="right"/>
    </xf>
    <xf numFmtId="167" fontId="159" fillId="54" borderId="78" xfId="1027" applyNumberFormat="1" applyFont="1" applyFill="1" applyBorder="1" applyAlignment="1">
      <alignment horizontal="right"/>
    </xf>
    <xf numFmtId="37" fontId="159" fillId="0" borderId="0" xfId="1027" applyNumberFormat="1" applyFont="1"/>
    <xf numFmtId="41" fontId="159" fillId="54" borderId="63" xfId="1027" applyNumberFormat="1" applyFont="1" applyFill="1" applyBorder="1" applyAlignment="1">
      <alignment horizontal="right"/>
    </xf>
    <xf numFmtId="37" fontId="159" fillId="94" borderId="63" xfId="1027" applyNumberFormat="1" applyFont="1" applyFill="1" applyBorder="1"/>
    <xf numFmtId="37" fontId="159" fillId="94" borderId="0" xfId="1027" applyNumberFormat="1" applyFont="1" applyFill="1"/>
    <xf numFmtId="41" fontId="159" fillId="94" borderId="68" xfId="1027" applyNumberFormat="1" applyFont="1" applyFill="1" applyBorder="1" applyAlignment="1">
      <alignment horizontal="right"/>
    </xf>
    <xf numFmtId="0" fontId="159" fillId="94" borderId="73" xfId="1027" applyFont="1" applyFill="1" applyBorder="1" applyAlignment="1">
      <alignment horizontal="right"/>
    </xf>
    <xf numFmtId="41" fontId="161" fillId="94" borderId="20" xfId="1027" applyNumberFormat="1" applyFont="1" applyFill="1" applyBorder="1" applyAlignment="1">
      <alignment horizontal="right"/>
    </xf>
    <xf numFmtId="205" fontId="161" fillId="94" borderId="63" xfId="751" applyNumberFormat="1" applyFont="1" applyFill="1" applyBorder="1" applyProtection="1"/>
    <xf numFmtId="41" fontId="159" fillId="94" borderId="79" xfId="1027" applyNumberFormat="1" applyFont="1" applyFill="1" applyBorder="1" applyAlignment="1">
      <alignment horizontal="right"/>
    </xf>
    <xf numFmtId="41" fontId="159" fillId="54" borderId="74" xfId="1027" applyNumberFormat="1" applyFont="1" applyFill="1" applyBorder="1" applyAlignment="1">
      <alignment horizontal="right"/>
    </xf>
    <xf numFmtId="41" fontId="159" fillId="54" borderId="78" xfId="1027" applyNumberFormat="1" applyFont="1" applyFill="1" applyBorder="1" applyAlignment="1">
      <alignment horizontal="right"/>
    </xf>
    <xf numFmtId="37" fontId="161" fillId="0" borderId="63" xfId="1027" applyNumberFormat="1" applyFont="1" applyBorder="1" applyAlignment="1">
      <alignment horizontal="left" indent="1"/>
    </xf>
    <xf numFmtId="41" fontId="161" fillId="54" borderId="63" xfId="751" applyNumberFormat="1" applyFont="1" applyFill="1" applyBorder="1" applyProtection="1"/>
    <xf numFmtId="37" fontId="159" fillId="0" borderId="63" xfId="1027" applyNumberFormat="1" applyFont="1" applyBorder="1"/>
    <xf numFmtId="167" fontId="159" fillId="94" borderId="60" xfId="1027" applyNumberFormat="1" applyFont="1" applyFill="1" applyBorder="1" applyAlignment="1">
      <alignment horizontal="right"/>
    </xf>
    <xf numFmtId="167" fontId="161" fillId="94" borderId="0" xfId="1027" applyNumberFormat="1" applyFont="1" applyFill="1" applyAlignment="1">
      <alignment horizontal="right"/>
    </xf>
    <xf numFmtId="0" fontId="159" fillId="97" borderId="0" xfId="1027" applyFont="1" applyFill="1" applyAlignment="1">
      <alignment horizontal="right"/>
    </xf>
    <xf numFmtId="205" fontId="161" fillId="97" borderId="63" xfId="751" applyNumberFormat="1" applyFont="1" applyFill="1" applyBorder="1" applyProtection="1"/>
    <xf numFmtId="167" fontId="159" fillId="97" borderId="0" xfId="1027" applyNumberFormat="1" applyFont="1" applyFill="1" applyAlignment="1">
      <alignment horizontal="right"/>
    </xf>
    <xf numFmtId="37" fontId="161" fillId="96" borderId="63" xfId="1027" applyNumberFormat="1" applyFont="1" applyFill="1" applyBorder="1"/>
    <xf numFmtId="37" fontId="161" fillId="96" borderId="0" xfId="1027" applyNumberFormat="1" applyFont="1" applyFill="1"/>
    <xf numFmtId="167" fontId="161" fillId="96" borderId="33" xfId="1027" applyNumberFormat="1" applyFont="1" applyFill="1" applyBorder="1" applyAlignment="1">
      <alignment horizontal="right"/>
    </xf>
    <xf numFmtId="0" fontId="159" fillId="0" borderId="63" xfId="1027" applyFont="1" applyBorder="1"/>
    <xf numFmtId="0" fontId="159" fillId="0" borderId="0" xfId="1027" applyFont="1"/>
    <xf numFmtId="167" fontId="161" fillId="96" borderId="0" xfId="1027" applyNumberFormat="1" applyFont="1" applyFill="1" applyAlignment="1">
      <alignment horizontal="right"/>
    </xf>
    <xf numFmtId="0" fontId="170" fillId="0" borderId="63" xfId="1027" applyFont="1" applyBorder="1"/>
    <xf numFmtId="0" fontId="170" fillId="0" borderId="0" xfId="1027" applyFont="1"/>
    <xf numFmtId="206" fontId="173" fillId="54" borderId="60" xfId="1104" applyNumberFormat="1" applyFont="1" applyFill="1" applyBorder="1" applyAlignment="1" applyProtection="1">
      <alignment horizontal="right"/>
    </xf>
    <xf numFmtId="0" fontId="173" fillId="54" borderId="72" xfId="1027" applyFont="1" applyFill="1" applyBorder="1" applyAlignment="1">
      <alignment horizontal="right"/>
    </xf>
    <xf numFmtId="206" fontId="170" fillId="0" borderId="0" xfId="1104" applyNumberFormat="1" applyFont="1" applyFill="1" applyBorder="1" applyAlignment="1" applyProtection="1">
      <alignment horizontal="right"/>
    </xf>
    <xf numFmtId="0" fontId="170" fillId="54" borderId="0" xfId="1027" applyFont="1" applyFill="1" applyAlignment="1">
      <alignment horizontal="right"/>
    </xf>
    <xf numFmtId="250" fontId="170" fillId="54" borderId="63" xfId="805" applyNumberFormat="1" applyFont="1" applyFill="1" applyBorder="1" applyProtection="1"/>
    <xf numFmtId="206" fontId="173" fillId="54" borderId="0" xfId="1104" applyNumberFormat="1" applyFont="1" applyFill="1" applyBorder="1" applyAlignment="1" applyProtection="1">
      <alignment horizontal="right"/>
    </xf>
    <xf numFmtId="167" fontId="161" fillId="96" borderId="0" xfId="724" applyNumberFormat="1" applyFont="1" applyFill="1" applyBorder="1" applyProtection="1"/>
    <xf numFmtId="0" fontId="170" fillId="54" borderId="63" xfId="1027" applyFont="1" applyFill="1" applyBorder="1" applyAlignment="1">
      <alignment vertical="top"/>
    </xf>
    <xf numFmtId="250" fontId="170" fillId="54" borderId="0" xfId="805" applyNumberFormat="1" applyFont="1" applyFill="1" applyBorder="1" applyAlignment="1" applyProtection="1">
      <alignment horizontal="right" vertical="top"/>
    </xf>
    <xf numFmtId="0" fontId="159" fillId="94" borderId="60" xfId="1027" applyFont="1" applyFill="1" applyBorder="1"/>
    <xf numFmtId="0" fontId="159" fillId="94" borderId="72" xfId="1027" applyFont="1" applyFill="1" applyBorder="1"/>
    <xf numFmtId="0" fontId="161" fillId="98" borderId="0" xfId="1027" applyFont="1" applyFill="1"/>
    <xf numFmtId="0" fontId="161" fillId="94" borderId="63" xfId="1027" applyFont="1" applyFill="1" applyBorder="1"/>
    <xf numFmtId="41" fontId="159" fillId="96" borderId="60" xfId="751" applyNumberFormat="1" applyFont="1" applyFill="1" applyBorder="1" applyProtection="1"/>
    <xf numFmtId="236" fontId="161" fillId="54" borderId="72" xfId="751" applyNumberFormat="1" applyFont="1" applyFill="1" applyBorder="1" applyProtection="1"/>
    <xf numFmtId="167" fontId="161" fillId="96" borderId="0" xfId="751" applyNumberFormat="1" applyFont="1" applyFill="1" applyBorder="1" applyProtection="1"/>
    <xf numFmtId="236" fontId="161" fillId="54" borderId="0" xfId="751" applyNumberFormat="1" applyFont="1" applyFill="1" applyBorder="1" applyProtection="1"/>
    <xf numFmtId="41" fontId="159" fillId="96" borderId="0" xfId="751" applyNumberFormat="1" applyFont="1" applyFill="1" applyBorder="1" applyProtection="1"/>
    <xf numFmtId="0" fontId="159" fillId="54" borderId="72" xfId="1027" applyFont="1" applyFill="1" applyBorder="1" applyAlignment="1">
      <alignment vertical="top"/>
    </xf>
    <xf numFmtId="41" fontId="161" fillId="96" borderId="0" xfId="751" applyNumberFormat="1" applyFont="1" applyFill="1" applyBorder="1" applyProtection="1"/>
    <xf numFmtId="0" fontId="161" fillId="54" borderId="63" xfId="1027" applyFont="1" applyFill="1" applyBorder="1" applyAlignment="1">
      <alignment vertical="top"/>
    </xf>
    <xf numFmtId="0" fontId="161" fillId="54" borderId="0" xfId="1027" applyFont="1" applyFill="1" applyAlignment="1">
      <alignment vertical="top"/>
    </xf>
    <xf numFmtId="0" fontId="159" fillId="0" borderId="72" xfId="1027" applyFont="1" applyBorder="1" applyAlignment="1">
      <alignment vertical="top"/>
    </xf>
    <xf numFmtId="41" fontId="161" fillId="0" borderId="0" xfId="751" applyNumberFormat="1" applyFont="1" applyFill="1" applyBorder="1" applyProtection="1"/>
    <xf numFmtId="0" fontId="159" fillId="0" borderId="0" xfId="1027" applyFont="1" applyAlignment="1">
      <alignment vertical="top"/>
    </xf>
    <xf numFmtId="205" fontId="161" fillId="0" borderId="0" xfId="751" applyNumberFormat="1" applyFont="1" applyFill="1" applyBorder="1" applyProtection="1"/>
    <xf numFmtId="205" fontId="161" fillId="0" borderId="63" xfId="751" applyNumberFormat="1" applyFont="1" applyFill="1" applyBorder="1" applyProtection="1"/>
    <xf numFmtId="0" fontId="159" fillId="54" borderId="0" xfId="1027" applyFont="1" applyFill="1" applyAlignment="1">
      <alignment vertical="top"/>
    </xf>
    <xf numFmtId="167" fontId="159" fillId="96" borderId="60" xfId="751" applyNumberFormat="1" applyFont="1" applyFill="1" applyBorder="1" applyProtection="1"/>
    <xf numFmtId="167" fontId="159" fillId="96" borderId="0" xfId="751" applyNumberFormat="1" applyFont="1" applyFill="1" applyBorder="1" applyProtection="1"/>
    <xf numFmtId="236" fontId="161" fillId="0" borderId="72" xfId="751" applyNumberFormat="1" applyFont="1" applyFill="1" applyBorder="1" applyProtection="1"/>
    <xf numFmtId="167" fontId="161" fillId="0" borderId="0" xfId="751" applyNumberFormat="1" applyFont="1" applyFill="1" applyBorder="1" applyProtection="1"/>
    <xf numFmtId="236" fontId="161" fillId="0" borderId="0" xfId="751" applyNumberFormat="1" applyFont="1" applyFill="1" applyBorder="1" applyProtection="1"/>
    <xf numFmtId="167" fontId="159" fillId="96" borderId="0" xfId="1027" applyNumberFormat="1" applyFont="1" applyFill="1" applyAlignment="1">
      <alignment horizontal="right"/>
    </xf>
    <xf numFmtId="0" fontId="159" fillId="0" borderId="72" xfId="1027" applyFont="1" applyBorder="1"/>
    <xf numFmtId="0" fontId="159" fillId="54" borderId="72" xfId="1027" applyFont="1" applyFill="1" applyBorder="1"/>
    <xf numFmtId="0" fontId="159" fillId="97" borderId="63" xfId="1027" applyFont="1" applyFill="1" applyBorder="1"/>
    <xf numFmtId="0" fontId="159" fillId="97" borderId="0" xfId="1027" applyFont="1" applyFill="1"/>
    <xf numFmtId="0" fontId="159" fillId="97" borderId="60" xfId="1027" applyFont="1" applyFill="1" applyBorder="1"/>
    <xf numFmtId="0" fontId="161" fillId="54" borderId="0" xfId="1027" applyFont="1" applyFill="1" applyAlignment="1">
      <alignment horizontal="left" indent="1"/>
    </xf>
    <xf numFmtId="167" fontId="159" fillId="0" borderId="0" xfId="724" applyNumberFormat="1" applyFont="1" applyFill="1" applyBorder="1" applyProtection="1"/>
    <xf numFmtId="167" fontId="161" fillId="0" borderId="0" xfId="724" applyNumberFormat="1" applyFont="1" applyFill="1" applyBorder="1" applyProtection="1"/>
    <xf numFmtId="0" fontId="190" fillId="54" borderId="0" xfId="1027" applyFont="1" applyFill="1"/>
    <xf numFmtId="0" fontId="160" fillId="54" borderId="0" xfId="1027" applyFont="1" applyFill="1"/>
    <xf numFmtId="0" fontId="190" fillId="0" borderId="0" xfId="1027" applyFont="1"/>
    <xf numFmtId="37" fontId="160" fillId="54" borderId="0" xfId="1027" applyNumberFormat="1" applyFont="1" applyFill="1" applyAlignment="1">
      <alignment horizontal="left"/>
    </xf>
    <xf numFmtId="37" fontId="190" fillId="54" borderId="0" xfId="1027" applyNumberFormat="1" applyFont="1" applyFill="1" applyAlignment="1">
      <alignment horizontal="left"/>
    </xf>
    <xf numFmtId="37" fontId="191" fillId="54" borderId="0" xfId="1027" applyNumberFormat="1" applyFont="1" applyFill="1" applyAlignment="1">
      <alignment horizontal="left"/>
    </xf>
    <xf numFmtId="37" fontId="163" fillId="54" borderId="0" xfId="1027" applyNumberFormat="1" applyFont="1" applyFill="1" applyAlignment="1">
      <alignment horizontal="left"/>
    </xf>
    <xf numFmtId="0" fontId="68" fillId="54" borderId="7" xfId="1027" applyFont="1" applyFill="1" applyBorder="1" applyAlignment="1">
      <alignment horizontal="right" wrapText="1"/>
    </xf>
    <xf numFmtId="0" fontId="156" fillId="54" borderId="0" xfId="1027" applyFont="1" applyFill="1" applyAlignment="1">
      <alignment horizontal="right" wrapText="1"/>
    </xf>
    <xf numFmtId="0" fontId="156" fillId="54" borderId="7" xfId="1027" applyFont="1" applyFill="1" applyBorder="1" applyAlignment="1">
      <alignment horizontal="right" wrapText="1"/>
    </xf>
    <xf numFmtId="0" fontId="156" fillId="54" borderId="7" xfId="1027" applyFont="1" applyFill="1" applyBorder="1" applyAlignment="1">
      <alignment horizontal="right"/>
    </xf>
    <xf numFmtId="37" fontId="192" fillId="54" borderId="0" xfId="1027" applyNumberFormat="1" applyFont="1" applyFill="1" applyAlignment="1">
      <alignment wrapText="1"/>
    </xf>
    <xf numFmtId="0" fontId="190" fillId="94" borderId="0" xfId="1027" applyFont="1" applyFill="1"/>
    <xf numFmtId="41" fontId="190" fillId="0" borderId="0" xfId="1027" applyNumberFormat="1" applyFont="1"/>
    <xf numFmtId="0" fontId="194" fillId="54" borderId="0" xfId="1027" applyFont="1" applyFill="1"/>
    <xf numFmtId="205" fontId="195" fillId="54" borderId="0" xfId="1104" applyNumberFormat="1" applyFont="1" applyFill="1" applyBorder="1" applyAlignment="1" applyProtection="1">
      <alignment horizontal="right"/>
    </xf>
    <xf numFmtId="206" fontId="182" fillId="54" borderId="0" xfId="1099" applyNumberFormat="1" applyFont="1" applyFill="1"/>
    <xf numFmtId="206" fontId="190" fillId="54" borderId="0" xfId="1099" applyNumberFormat="1" applyFont="1" applyFill="1"/>
    <xf numFmtId="0" fontId="190" fillId="54" borderId="0" xfId="1027" applyFont="1" applyFill="1" applyAlignment="1">
      <alignment vertical="top"/>
    </xf>
    <xf numFmtId="206" fontId="195" fillId="54" borderId="0" xfId="1104" applyNumberFormat="1" applyFont="1" applyFill="1" applyBorder="1" applyAlignment="1" applyProtection="1">
      <alignment horizontal="right" vertical="top"/>
    </xf>
    <xf numFmtId="0" fontId="190" fillId="95" borderId="0" xfId="1027" applyFont="1" applyFill="1"/>
    <xf numFmtId="0" fontId="190" fillId="97" borderId="0" xfId="1027" applyFont="1" applyFill="1"/>
    <xf numFmtId="0" fontId="193" fillId="96" borderId="0" xfId="1027" applyFont="1" applyFill="1" applyAlignment="1">
      <alignment horizontal="left"/>
    </xf>
    <xf numFmtId="0" fontId="169" fillId="96" borderId="0" xfId="1027" applyFont="1" applyFill="1" applyAlignment="1">
      <alignment horizontal="left" vertical="top"/>
    </xf>
    <xf numFmtId="0" fontId="140" fillId="96" borderId="0" xfId="1027" applyFont="1" applyFill="1" applyAlignment="1">
      <alignment horizontal="left" vertical="top"/>
    </xf>
    <xf numFmtId="0" fontId="161" fillId="54" borderId="0" xfId="1027" applyFont="1" applyFill="1" applyAlignment="1">
      <alignment horizontal="left"/>
    </xf>
    <xf numFmtId="0" fontId="159" fillId="54" borderId="0" xfId="1027" applyFont="1" applyFill="1" applyAlignment="1">
      <alignment horizontal="left"/>
    </xf>
    <xf numFmtId="0" fontId="68" fillId="54" borderId="0" xfId="1027" applyFont="1" applyFill="1" applyAlignment="1">
      <alignment horizontal="right"/>
    </xf>
    <xf numFmtId="0" fontId="202" fillId="0" borderId="0" xfId="1027" applyFont="1"/>
    <xf numFmtId="0" fontId="203" fillId="0" borderId="0" xfId="1027" applyFont="1" applyAlignment="1">
      <alignment horizontal="left"/>
    </xf>
    <xf numFmtId="0" fontId="205" fillId="54" borderId="0" xfId="1027" applyFont="1" applyFill="1"/>
    <xf numFmtId="0" fontId="4" fillId="0" borderId="0" xfId="982" applyFont="1" applyAlignment="1" applyProtection="1"/>
    <xf numFmtId="205" fontId="161" fillId="0" borderId="0" xfId="751" applyNumberFormat="1" applyFont="1" applyFill="1" applyBorder="1" applyAlignment="1" applyProtection="1">
      <alignment horizontal="right"/>
    </xf>
    <xf numFmtId="205" fontId="161" fillId="96" borderId="0" xfId="751" applyNumberFormat="1" applyFont="1" applyFill="1" applyBorder="1" applyAlignment="1" applyProtection="1">
      <alignment horizontal="right"/>
    </xf>
    <xf numFmtId="0" fontId="160" fillId="0" borderId="0" xfId="1027" applyFont="1"/>
    <xf numFmtId="0" fontId="161" fillId="0" borderId="0" xfId="1027" applyFont="1" applyAlignment="1">
      <alignment horizontal="left" indent="1"/>
    </xf>
    <xf numFmtId="167" fontId="159" fillId="0" borderId="60" xfId="724" applyNumberFormat="1" applyFont="1" applyFill="1" applyBorder="1" applyProtection="1"/>
    <xf numFmtId="41" fontId="159" fillId="0" borderId="71" xfId="751" applyNumberFormat="1" applyFont="1" applyFill="1" applyBorder="1" applyProtection="1"/>
    <xf numFmtId="37" fontId="162" fillId="54" borderId="0" xfId="1027" applyNumberFormat="1" applyFont="1" applyFill="1"/>
    <xf numFmtId="37" fontId="162" fillId="54" borderId="0" xfId="1027" applyNumberFormat="1" applyFont="1" applyFill="1" applyAlignment="1">
      <alignment horizontal="right"/>
    </xf>
    <xf numFmtId="205" fontId="161" fillId="54" borderId="0" xfId="805" applyNumberFormat="1" applyFont="1" applyFill="1" applyBorder="1" applyAlignment="1" applyProtection="1">
      <alignment horizontal="right"/>
    </xf>
    <xf numFmtId="205" fontId="161" fillId="54" borderId="20" xfId="805" applyNumberFormat="1" applyFont="1" applyFill="1" applyBorder="1" applyAlignment="1" applyProtection="1">
      <alignment horizontal="right"/>
    </xf>
    <xf numFmtId="205" fontId="161" fillId="54" borderId="0" xfId="751" applyNumberFormat="1" applyFont="1" applyFill="1" applyBorder="1" applyAlignment="1" applyProtection="1">
      <alignment horizontal="right"/>
    </xf>
    <xf numFmtId="205" fontId="161" fillId="96" borderId="33" xfId="751" applyNumberFormat="1" applyFont="1" applyFill="1" applyBorder="1" applyAlignment="1" applyProtection="1">
      <alignment horizontal="right"/>
    </xf>
    <xf numFmtId="205" fontId="161" fillId="94" borderId="20" xfId="751" applyNumberFormat="1" applyFont="1" applyFill="1" applyBorder="1" applyAlignment="1" applyProtection="1">
      <alignment horizontal="right"/>
    </xf>
    <xf numFmtId="205" fontId="161" fillId="94" borderId="0" xfId="751" applyNumberFormat="1" applyFont="1" applyFill="1" applyBorder="1" applyAlignment="1" applyProtection="1">
      <alignment horizontal="right"/>
    </xf>
    <xf numFmtId="250" fontId="170" fillId="54" borderId="0" xfId="805" applyNumberFormat="1" applyFont="1" applyFill="1" applyBorder="1" applyAlignment="1" applyProtection="1">
      <alignment horizontal="right"/>
    </xf>
    <xf numFmtId="37" fontId="161" fillId="94" borderId="0" xfId="1027" applyNumberFormat="1" applyFont="1" applyFill="1" applyAlignment="1">
      <alignment horizontal="right"/>
    </xf>
    <xf numFmtId="205" fontId="161" fillId="54" borderId="0" xfId="805" applyNumberFormat="1" applyFont="1" applyFill="1" applyBorder="1" applyAlignment="1" applyProtection="1">
      <alignment horizontal="right" vertical="top"/>
    </xf>
    <xf numFmtId="236" fontId="161" fillId="94" borderId="0" xfId="724" applyNumberFormat="1" applyFont="1" applyFill="1" applyBorder="1" applyAlignment="1" applyProtection="1">
      <alignment horizontal="right"/>
    </xf>
    <xf numFmtId="0" fontId="161" fillId="54" borderId="0" xfId="1027" applyFont="1" applyFill="1" applyAlignment="1">
      <alignment horizontal="center"/>
    </xf>
    <xf numFmtId="0" fontId="162" fillId="96" borderId="0" xfId="1027" applyFont="1" applyFill="1" applyAlignment="1">
      <alignment horizontal="left"/>
    </xf>
    <xf numFmtId="0" fontId="162" fillId="54" borderId="0" xfId="1027" applyFont="1" applyFill="1" applyAlignment="1">
      <alignment horizontal="left" indent="1"/>
    </xf>
    <xf numFmtId="0" fontId="192" fillId="96" borderId="0" xfId="1027" applyFont="1" applyFill="1"/>
    <xf numFmtId="0" fontId="192" fillId="0" borderId="0" xfId="1027" applyFont="1"/>
    <xf numFmtId="0" fontId="156" fillId="0" borderId="0" xfId="1027" applyFont="1"/>
    <xf numFmtId="0" fontId="156" fillId="96" borderId="0" xfId="1027" applyFont="1" applyFill="1"/>
    <xf numFmtId="0" fontId="68" fillId="96" borderId="0" xfId="1027" applyFont="1" applyFill="1"/>
    <xf numFmtId="167" fontId="156" fillId="96" borderId="0" xfId="1027" applyNumberFormat="1" applyFont="1" applyFill="1"/>
    <xf numFmtId="205" fontId="156" fillId="96" borderId="0" xfId="751" applyNumberFormat="1" applyFont="1" applyFill="1" applyBorder="1" applyAlignment="1" applyProtection="1">
      <alignment horizontal="right"/>
    </xf>
    <xf numFmtId="167" fontId="156" fillId="0" borderId="0" xfId="1027" applyNumberFormat="1" applyFont="1"/>
    <xf numFmtId="0" fontId="163" fillId="54" borderId="58" xfId="1027" applyFont="1" applyFill="1" applyBorder="1" applyAlignment="1">
      <alignment horizontal="right"/>
    </xf>
    <xf numFmtId="0" fontId="162" fillId="54" borderId="0" xfId="1027" applyFont="1" applyFill="1" applyAlignment="1">
      <alignment horizontal="right"/>
    </xf>
    <xf numFmtId="0" fontId="163" fillId="96" borderId="59" xfId="1027" applyFont="1" applyFill="1" applyBorder="1" applyAlignment="1">
      <alignment horizontal="right"/>
    </xf>
    <xf numFmtId="0" fontId="163" fillId="54" borderId="7" xfId="1027" applyFont="1" applyFill="1" applyBorder="1" applyAlignment="1">
      <alignment horizontal="right"/>
    </xf>
    <xf numFmtId="0" fontId="162" fillId="54" borderId="7" xfId="1027" applyFont="1" applyFill="1" applyBorder="1" applyAlignment="1">
      <alignment horizontal="right"/>
    </xf>
    <xf numFmtId="37" fontId="68" fillId="54" borderId="0" xfId="1027" applyNumberFormat="1" applyFont="1" applyFill="1" applyAlignment="1">
      <alignment horizontal="right"/>
    </xf>
    <xf numFmtId="0" fontId="163" fillId="54" borderId="7" xfId="1027" applyFont="1" applyFill="1" applyBorder="1" applyAlignment="1">
      <alignment horizontal="right" wrapText="1"/>
    </xf>
    <xf numFmtId="0" fontId="162" fillId="54" borderId="7" xfId="1027" applyFont="1" applyFill="1" applyBorder="1" applyAlignment="1">
      <alignment horizontal="right" wrapText="1"/>
    </xf>
    <xf numFmtId="0" fontId="163" fillId="96" borderId="0" xfId="1027" applyFont="1" applyFill="1" applyAlignment="1">
      <alignment horizontal="left"/>
    </xf>
    <xf numFmtId="194" fontId="163" fillId="0" borderId="0" xfId="724" applyNumberFormat="1" applyFont="1" applyFill="1" applyBorder="1" applyAlignment="1" applyProtection="1">
      <alignment horizontal="right"/>
    </xf>
    <xf numFmtId="194" fontId="162" fillId="0" borderId="0" xfId="724" applyNumberFormat="1" applyFont="1" applyFill="1" applyBorder="1" applyAlignment="1" applyProtection="1">
      <alignment horizontal="right"/>
    </xf>
    <xf numFmtId="0" fontId="140" fillId="54" borderId="0" xfId="1027" applyFont="1" applyFill="1" applyAlignment="1">
      <alignment horizontal="right"/>
    </xf>
    <xf numFmtId="41" fontId="161" fillId="97" borderId="20" xfId="1027" applyNumberFormat="1" applyFont="1" applyFill="1" applyBorder="1" applyAlignment="1">
      <alignment horizontal="right"/>
    </xf>
    <xf numFmtId="41" fontId="159" fillId="97" borderId="79" xfId="1027" applyNumberFormat="1" applyFont="1" applyFill="1" applyBorder="1" applyAlignment="1">
      <alignment horizontal="right"/>
    </xf>
    <xf numFmtId="205" fontId="161" fillId="54" borderId="33" xfId="751" applyNumberFormat="1" applyFont="1" applyFill="1" applyBorder="1" applyAlignment="1" applyProtection="1">
      <alignment horizontal="right"/>
    </xf>
    <xf numFmtId="37" fontId="159" fillId="96" borderId="0" xfId="1027" applyNumberFormat="1" applyFont="1" applyFill="1" applyAlignment="1">
      <alignment horizontal="left" indent="1"/>
    </xf>
    <xf numFmtId="236" fontId="159" fillId="96" borderId="60" xfId="724" applyNumberFormat="1" applyFont="1" applyFill="1" applyBorder="1" applyProtection="1"/>
    <xf numFmtId="236" fontId="161" fillId="96" borderId="0" xfId="724" applyNumberFormat="1" applyFont="1" applyFill="1" applyBorder="1" applyProtection="1"/>
    <xf numFmtId="236" fontId="161" fillId="96" borderId="0" xfId="724" applyNumberFormat="1" applyFont="1" applyFill="1" applyBorder="1" applyAlignment="1" applyProtection="1">
      <alignment horizontal="right"/>
    </xf>
    <xf numFmtId="205" fontId="161" fillId="96" borderId="0" xfId="805" applyNumberFormat="1" applyFont="1" applyFill="1" applyBorder="1" applyAlignment="1" applyProtection="1">
      <alignment horizontal="right"/>
    </xf>
    <xf numFmtId="37" fontId="170" fillId="96" borderId="0" xfId="1027" applyNumberFormat="1" applyFont="1" applyFill="1" applyAlignment="1">
      <alignment horizontal="left" indent="2"/>
    </xf>
    <xf numFmtId="205" fontId="173" fillId="96" borderId="60" xfId="1099" applyNumberFormat="1" applyFont="1" applyFill="1" applyBorder="1" applyAlignment="1" applyProtection="1">
      <alignment horizontal="right"/>
    </xf>
    <xf numFmtId="41" fontId="170" fillId="96" borderId="0" xfId="1027" applyNumberFormat="1" applyFont="1" applyFill="1"/>
    <xf numFmtId="250" fontId="170" fillId="96" borderId="0" xfId="805" applyNumberFormat="1" applyFont="1" applyFill="1" applyBorder="1" applyProtection="1"/>
    <xf numFmtId="250" fontId="170" fillId="96" borderId="0" xfId="805" applyNumberFormat="1" applyFont="1" applyFill="1" applyBorder="1" applyAlignment="1" applyProtection="1">
      <alignment horizontal="right"/>
    </xf>
    <xf numFmtId="236" fontId="159" fillId="96" borderId="68" xfId="724" applyNumberFormat="1" applyFont="1" applyFill="1" applyBorder="1" applyProtection="1"/>
    <xf numFmtId="236" fontId="161" fillId="96" borderId="20" xfId="724" applyNumberFormat="1" applyFont="1" applyFill="1" applyBorder="1" applyProtection="1"/>
    <xf numFmtId="205" fontId="161" fillId="96" borderId="20" xfId="805" applyNumberFormat="1" applyFont="1" applyFill="1" applyBorder="1" applyAlignment="1" applyProtection="1">
      <alignment horizontal="right"/>
    </xf>
    <xf numFmtId="205" fontId="173" fillId="96" borderId="71" xfId="1099" applyNumberFormat="1" applyFont="1" applyFill="1" applyBorder="1" applyProtection="1"/>
    <xf numFmtId="260" fontId="170" fillId="96" borderId="0" xfId="805" applyNumberFormat="1" applyFont="1" applyFill="1" applyBorder="1" applyAlignment="1" applyProtection="1">
      <alignment horizontal="right"/>
    </xf>
    <xf numFmtId="41" fontId="159" fillId="96" borderId="60" xfId="1027" applyNumberFormat="1" applyFont="1" applyFill="1" applyBorder="1" applyAlignment="1">
      <alignment horizontal="right"/>
    </xf>
    <xf numFmtId="0" fontId="159" fillId="96" borderId="72" xfId="1027" applyFont="1" applyFill="1" applyBorder="1" applyAlignment="1">
      <alignment horizontal="right"/>
    </xf>
    <xf numFmtId="41" fontId="159" fillId="96" borderId="0" xfId="1027" applyNumberFormat="1" applyFont="1" applyFill="1" applyAlignment="1">
      <alignment horizontal="right"/>
    </xf>
    <xf numFmtId="0" fontId="161" fillId="96" borderId="0" xfId="1027" applyFont="1" applyFill="1" applyAlignment="1">
      <alignment horizontal="right"/>
    </xf>
    <xf numFmtId="205" fontId="161" fillId="96" borderId="63" xfId="751" applyNumberFormat="1" applyFont="1" applyFill="1" applyBorder="1" applyProtection="1"/>
    <xf numFmtId="167" fontId="159" fillId="96" borderId="60" xfId="724" applyNumberFormat="1" applyFont="1" applyFill="1" applyBorder="1" applyProtection="1"/>
    <xf numFmtId="205" fontId="161" fillId="96" borderId="0" xfId="751" applyNumberFormat="1" applyFont="1" applyFill="1" applyBorder="1" applyProtection="1"/>
    <xf numFmtId="0" fontId="159" fillId="96" borderId="0" xfId="1027" applyFont="1" applyFill="1" applyAlignment="1">
      <alignment horizontal="right"/>
    </xf>
    <xf numFmtId="205" fontId="159" fillId="96" borderId="60" xfId="751" applyNumberFormat="1" applyFont="1" applyFill="1" applyBorder="1" applyAlignment="1" applyProtection="1">
      <alignment horizontal="right"/>
    </xf>
    <xf numFmtId="206" fontId="159" fillId="96" borderId="72" xfId="1104" applyNumberFormat="1" applyFont="1" applyFill="1" applyBorder="1" applyAlignment="1" applyProtection="1">
      <alignment horizontal="right" vertical="top"/>
    </xf>
    <xf numFmtId="0" fontId="161" fillId="96" borderId="0" xfId="1027" applyFont="1" applyFill="1" applyAlignment="1">
      <alignment horizontal="right" vertical="top"/>
    </xf>
    <xf numFmtId="250" fontId="170" fillId="96" borderId="0" xfId="805" applyNumberFormat="1" applyFont="1" applyFill="1" applyBorder="1" applyAlignment="1" applyProtection="1">
      <alignment horizontal="right" vertical="top"/>
    </xf>
    <xf numFmtId="250" fontId="170" fillId="96" borderId="63" xfId="805" applyNumberFormat="1" applyFont="1" applyFill="1" applyBorder="1" applyAlignment="1" applyProtection="1">
      <alignment vertical="top"/>
    </xf>
    <xf numFmtId="206" fontId="173" fillId="96" borderId="60" xfId="1104" applyNumberFormat="1" applyFont="1" applyFill="1" applyBorder="1" applyAlignment="1" applyProtection="1">
      <alignment horizontal="right" vertical="top"/>
    </xf>
    <xf numFmtId="205" fontId="68" fillId="96" borderId="0" xfId="751" applyNumberFormat="1" applyFont="1" applyFill="1" applyBorder="1" applyAlignment="1" applyProtection="1">
      <alignment horizontal="right"/>
    </xf>
    <xf numFmtId="37" fontId="89" fillId="96" borderId="0" xfId="1027" applyNumberFormat="1" applyFont="1" applyFill="1"/>
    <xf numFmtId="37" fontId="170" fillId="0" borderId="0" xfId="1027" applyNumberFormat="1" applyFont="1" applyAlignment="1">
      <alignment horizontal="left" indent="2"/>
    </xf>
    <xf numFmtId="0" fontId="179" fillId="96" borderId="0" xfId="0" applyFont="1" applyFill="1" applyAlignment="1">
      <alignment horizontal="left" vertical="top" wrapText="1"/>
    </xf>
    <xf numFmtId="0" fontId="179" fillId="0" borderId="0" xfId="0" applyFont="1"/>
    <xf numFmtId="0" fontId="140" fillId="0" borderId="0" xfId="0" applyFont="1"/>
    <xf numFmtId="0" fontId="140" fillId="0" borderId="0" xfId="0" applyFont="1" applyAlignment="1">
      <alignment horizontal="left" indent="3"/>
    </xf>
    <xf numFmtId="0" fontId="140" fillId="0" borderId="0" xfId="0" applyFont="1" applyAlignment="1">
      <alignment horizontal="left" vertical="center" indent="3"/>
    </xf>
    <xf numFmtId="0" fontId="89" fillId="0" borderId="0" xfId="0" applyFont="1" applyAlignment="1">
      <alignment vertical="center" wrapText="1"/>
    </xf>
    <xf numFmtId="0" fontId="161" fillId="0" borderId="0" xfId="0" applyFont="1"/>
    <xf numFmtId="0" fontId="161" fillId="94" borderId="0" xfId="0" applyFont="1" applyFill="1"/>
    <xf numFmtId="0" fontId="161" fillId="54" borderId="0" xfId="0" applyFont="1" applyFill="1"/>
    <xf numFmtId="0" fontId="4" fillId="54" borderId="0" xfId="0" applyFont="1" applyFill="1"/>
    <xf numFmtId="0" fontId="190" fillId="0" borderId="0" xfId="0" applyFont="1" applyAlignment="1">
      <alignment horizontal="left" indent="3"/>
    </xf>
    <xf numFmtId="0" fontId="163" fillId="96" borderId="7" xfId="1027" applyFont="1" applyFill="1" applyBorder="1" applyAlignment="1">
      <alignment horizontal="right" wrapText="1"/>
    </xf>
    <xf numFmtId="0" fontId="210" fillId="96" borderId="0" xfId="1027" applyFont="1" applyFill="1" applyAlignment="1">
      <alignment horizontal="right"/>
    </xf>
    <xf numFmtId="37" fontId="211" fillId="54" borderId="0" xfId="1027" applyNumberFormat="1" applyFont="1" applyFill="1" applyAlignment="1">
      <alignment horizontal="right"/>
    </xf>
    <xf numFmtId="0" fontId="211" fillId="54" borderId="0" xfId="1027" applyFont="1" applyFill="1" applyAlignment="1">
      <alignment horizontal="right"/>
    </xf>
    <xf numFmtId="0" fontId="210" fillId="54" borderId="0" xfId="1027" applyFont="1" applyFill="1" applyAlignment="1">
      <alignment horizontal="right"/>
    </xf>
    <xf numFmtId="0" fontId="210" fillId="54" borderId="0" xfId="1027" applyFont="1" applyFill="1" applyAlignment="1">
      <alignment vertical="center"/>
    </xf>
    <xf numFmtId="37" fontId="211" fillId="54" borderId="0" xfId="1027" applyNumberFormat="1" applyFont="1" applyFill="1" applyAlignment="1">
      <alignment horizontal="left"/>
    </xf>
    <xf numFmtId="0" fontId="213" fillId="96" borderId="0" xfId="1027" applyFont="1" applyFill="1" applyAlignment="1">
      <alignment wrapText="1"/>
    </xf>
    <xf numFmtId="0" fontId="214" fillId="96" borderId="0" xfId="1027" applyFont="1" applyFill="1" applyAlignment="1">
      <alignment wrapText="1"/>
    </xf>
    <xf numFmtId="37" fontId="4" fillId="96" borderId="0" xfId="1027" applyNumberFormat="1" applyFill="1"/>
    <xf numFmtId="194" fontId="162" fillId="54" borderId="0" xfId="724" applyNumberFormat="1" applyFont="1" applyFill="1" applyBorder="1" applyAlignment="1" applyProtection="1">
      <alignment horizontal="right"/>
    </xf>
    <xf numFmtId="253" fontId="162" fillId="0" borderId="0" xfId="823" applyNumberFormat="1" applyFont="1" applyFill="1" applyBorder="1" applyAlignment="1" applyProtection="1"/>
    <xf numFmtId="37" fontId="170" fillId="54" borderId="33" xfId="1027" applyNumberFormat="1" applyFont="1" applyFill="1" applyBorder="1" applyAlignment="1">
      <alignment wrapText="1"/>
    </xf>
    <xf numFmtId="37" fontId="159" fillId="54" borderId="96" xfId="1027" applyNumberFormat="1" applyFont="1" applyFill="1" applyBorder="1" applyAlignment="1">
      <alignment horizontal="right" wrapText="1"/>
    </xf>
    <xf numFmtId="37" fontId="161" fillId="54" borderId="76" xfId="1027" applyNumberFormat="1" applyFont="1" applyFill="1" applyBorder="1" applyAlignment="1">
      <alignment horizontal="right" wrapText="1"/>
    </xf>
    <xf numFmtId="37" fontId="161" fillId="54" borderId="33" xfId="1027" applyNumberFormat="1" applyFont="1" applyFill="1" applyBorder="1" applyAlignment="1">
      <alignment horizontal="right"/>
    </xf>
    <xf numFmtId="0" fontId="162" fillId="54" borderId="0" xfId="1027" applyFont="1" applyFill="1"/>
    <xf numFmtId="37" fontId="156" fillId="54" borderId="0" xfId="1027" applyNumberFormat="1" applyFont="1" applyFill="1"/>
    <xf numFmtId="0" fontId="156" fillId="54" borderId="0" xfId="1027" applyFont="1" applyFill="1"/>
    <xf numFmtId="0" fontId="156" fillId="54" borderId="0" xfId="1027" applyFont="1" applyFill="1" applyAlignment="1">
      <alignment horizontal="left"/>
    </xf>
    <xf numFmtId="0" fontId="156" fillId="54" borderId="0" xfId="1027" applyFont="1" applyFill="1" applyAlignment="1">
      <alignment horizontal="right"/>
    </xf>
    <xf numFmtId="0" fontId="9" fillId="0" borderId="0" xfId="1027" applyFont="1" applyAlignment="1">
      <alignment vertical="top" wrapText="1"/>
    </xf>
    <xf numFmtId="0" fontId="162" fillId="54" borderId="0" xfId="1027" applyFont="1" applyFill="1" applyAlignment="1">
      <alignment horizontal="center"/>
    </xf>
    <xf numFmtId="41" fontId="163" fillId="96" borderId="0" xfId="1027" applyNumberFormat="1" applyFont="1" applyFill="1" applyAlignment="1">
      <alignment horizontal="right"/>
    </xf>
    <xf numFmtId="0" fontId="163" fillId="54" borderId="0" xfId="1027" applyFont="1" applyFill="1" applyAlignment="1">
      <alignment horizontal="right" wrapText="1"/>
    </xf>
    <xf numFmtId="0" fontId="163" fillId="94" borderId="0" xfId="1027" applyFont="1" applyFill="1" applyAlignment="1">
      <alignment horizontal="left"/>
    </xf>
    <xf numFmtId="236" fontId="0" fillId="0" borderId="0" xfId="0" applyNumberFormat="1"/>
    <xf numFmtId="206" fontId="170" fillId="96" borderId="0" xfId="1099" applyNumberFormat="1" applyFont="1" applyFill="1" applyBorder="1" applyProtection="1"/>
    <xf numFmtId="206" fontId="170" fillId="96" borderId="0" xfId="1099" applyNumberFormat="1" applyFont="1" applyFill="1" applyBorder="1" applyAlignment="1" applyProtection="1">
      <alignment horizontal="right"/>
    </xf>
    <xf numFmtId="206" fontId="170" fillId="96" borderId="0" xfId="1104" applyNumberFormat="1" applyFont="1" applyFill="1" applyBorder="1" applyAlignment="1" applyProtection="1">
      <alignment horizontal="right" vertical="top"/>
    </xf>
    <xf numFmtId="0" fontId="89" fillId="96" borderId="0" xfId="1027" applyFont="1" applyFill="1" applyAlignment="1">
      <alignment horizontal="right"/>
    </xf>
    <xf numFmtId="0" fontId="89" fillId="54" borderId="0" xfId="1027" applyFont="1" applyFill="1"/>
    <xf numFmtId="0" fontId="157" fillId="95" borderId="0" xfId="1027" applyFont="1" applyFill="1" applyAlignment="1">
      <alignment horizontal="left" vertical="top"/>
    </xf>
    <xf numFmtId="167" fontId="163" fillId="0" borderId="0" xfId="1027" applyNumberFormat="1" applyFont="1"/>
    <xf numFmtId="41" fontId="161" fillId="54" borderId="0" xfId="0" applyNumberFormat="1" applyFont="1" applyFill="1"/>
    <xf numFmtId="10" fontId="161" fillId="54" borderId="0" xfId="0" applyNumberFormat="1" applyFont="1" applyFill="1"/>
    <xf numFmtId="205" fontId="161" fillId="54" borderId="5" xfId="751" applyNumberFormat="1" applyFont="1" applyFill="1" applyBorder="1" applyAlignment="1" applyProtection="1">
      <alignment horizontal="right"/>
    </xf>
    <xf numFmtId="0" fontId="190" fillId="54" borderId="5" xfId="1027" applyFont="1" applyFill="1" applyBorder="1"/>
    <xf numFmtId="0" fontId="164" fillId="0" borderId="5" xfId="0" applyFont="1" applyBorder="1" applyAlignment="1">
      <alignment horizontal="left" vertical="center"/>
    </xf>
    <xf numFmtId="0" fontId="156" fillId="0" borderId="0" xfId="1027" applyFont="1" applyAlignment="1">
      <alignment horizontal="left"/>
    </xf>
    <xf numFmtId="0" fontId="89" fillId="0" borderId="0" xfId="1027" applyFont="1"/>
    <xf numFmtId="37" fontId="161" fillId="0" borderId="0" xfId="1027" applyNumberFormat="1" applyFont="1"/>
    <xf numFmtId="0" fontId="218" fillId="96" borderId="0" xfId="1027" applyFont="1" applyFill="1" applyAlignment="1">
      <alignment horizontal="left" vertical="top"/>
    </xf>
    <xf numFmtId="0" fontId="220" fillId="96" borderId="0" xfId="0" applyFont="1" applyFill="1"/>
    <xf numFmtId="0" fontId="161" fillId="96" borderId="0" xfId="0" applyFont="1" applyFill="1"/>
    <xf numFmtId="41" fontId="179" fillId="0" borderId="0" xfId="0" applyNumberFormat="1" applyFont="1"/>
    <xf numFmtId="0" fontId="182" fillId="54" borderId="0" xfId="1027" applyFont="1" applyFill="1" applyAlignment="1">
      <alignment vertical="top"/>
    </xf>
    <xf numFmtId="0" fontId="182" fillId="96" borderId="0" xfId="1027" applyFont="1" applyFill="1" applyAlignment="1">
      <alignment vertical="top"/>
    </xf>
    <xf numFmtId="0" fontId="179" fillId="96" borderId="0" xfId="1027" applyFont="1" applyFill="1"/>
    <xf numFmtId="0" fontId="9" fillId="0" borderId="0" xfId="1027" applyFont="1"/>
    <xf numFmtId="0" fontId="9" fillId="0" borderId="0" xfId="1027" applyFont="1" applyAlignment="1">
      <alignment vertical="top"/>
    </xf>
    <xf numFmtId="196" fontId="9" fillId="96" borderId="0" xfId="724" applyNumberFormat="1" applyFont="1" applyFill="1" applyAlignment="1">
      <alignment vertical="center" wrapText="1"/>
    </xf>
    <xf numFmtId="0" fontId="9" fillId="96" borderId="0" xfId="0" applyFont="1" applyFill="1" applyAlignment="1">
      <alignment vertical="center" wrapText="1"/>
    </xf>
    <xf numFmtId="0" fontId="9" fillId="96" borderId="0" xfId="1027" applyFont="1" applyFill="1" applyAlignment="1">
      <alignment horizontal="left" vertical="top" wrapText="1"/>
    </xf>
    <xf numFmtId="0" fontId="9" fillId="96" borderId="0" xfId="1027" applyFont="1" applyFill="1"/>
    <xf numFmtId="0" fontId="9" fillId="96" borderId="0" xfId="1027" applyFont="1" applyFill="1" applyAlignment="1">
      <alignment vertical="top"/>
    </xf>
    <xf numFmtId="0" fontId="157" fillId="96" borderId="0" xfId="1027" quotePrefix="1" applyFont="1" applyFill="1" applyAlignment="1">
      <alignment horizontal="left" vertical="top"/>
    </xf>
    <xf numFmtId="37" fontId="180" fillId="54" borderId="0" xfId="1027" applyNumberFormat="1" applyFont="1" applyFill="1" applyAlignment="1">
      <alignment horizontal="left"/>
    </xf>
    <xf numFmtId="37" fontId="179" fillId="54" borderId="0" xfId="1027" applyNumberFormat="1" applyFont="1" applyFill="1"/>
    <xf numFmtId="37" fontId="179" fillId="54" borderId="0" xfId="1027" applyNumberFormat="1" applyFont="1" applyFill="1" applyAlignment="1">
      <alignment horizontal="left"/>
    </xf>
    <xf numFmtId="0" fontId="179" fillId="54" borderId="0" xfId="1027" applyFont="1" applyFill="1" applyAlignment="1">
      <alignment vertical="center"/>
    </xf>
    <xf numFmtId="0" fontId="180" fillId="54" borderId="58" xfId="1027" applyFont="1" applyFill="1" applyBorder="1" applyAlignment="1">
      <alignment horizontal="right"/>
    </xf>
    <xf numFmtId="0" fontId="180" fillId="54" borderId="72" xfId="1027" applyFont="1" applyFill="1" applyBorder="1" applyAlignment="1">
      <alignment horizontal="right"/>
    </xf>
    <xf numFmtId="0" fontId="179" fillId="54" borderId="0" xfId="1027" applyFont="1" applyFill="1" applyAlignment="1">
      <alignment horizontal="right"/>
    </xf>
    <xf numFmtId="0" fontId="180" fillId="54" borderId="0" xfId="1027" applyFont="1" applyFill="1" applyAlignment="1">
      <alignment horizontal="right"/>
    </xf>
    <xf numFmtId="37" fontId="182" fillId="54" borderId="7" xfId="1027" applyNumberFormat="1" applyFont="1" applyFill="1" applyBorder="1"/>
    <xf numFmtId="0" fontId="180" fillId="54" borderId="59" xfId="1027" applyFont="1" applyFill="1" applyBorder="1" applyAlignment="1">
      <alignment horizontal="right"/>
    </xf>
    <xf numFmtId="0" fontId="180" fillId="54" borderId="70" xfId="1027" applyFont="1" applyFill="1" applyBorder="1" applyAlignment="1">
      <alignment horizontal="right"/>
    </xf>
    <xf numFmtId="0" fontId="179" fillId="54" borderId="7" xfId="1027" applyFont="1" applyFill="1" applyBorder="1" applyAlignment="1">
      <alignment horizontal="right"/>
    </xf>
    <xf numFmtId="0" fontId="180" fillId="94" borderId="5" xfId="1027" applyFont="1" applyFill="1" applyBorder="1"/>
    <xf numFmtId="0" fontId="179" fillId="94" borderId="61" xfId="1027" applyFont="1" applyFill="1" applyBorder="1"/>
    <xf numFmtId="0" fontId="179" fillId="94" borderId="62" xfId="1027" applyFont="1" applyFill="1" applyBorder="1"/>
    <xf numFmtId="41" fontId="179" fillId="94" borderId="5" xfId="1027" applyNumberFormat="1" applyFont="1" applyFill="1" applyBorder="1"/>
    <xf numFmtId="0" fontId="180" fillId="0" borderId="0" xfId="1027" applyFont="1" applyAlignment="1">
      <alignment horizontal="left"/>
    </xf>
    <xf numFmtId="0" fontId="180" fillId="54" borderId="60" xfId="1027" applyFont="1" applyFill="1" applyBorder="1"/>
    <xf numFmtId="0" fontId="180" fillId="54" borderId="72" xfId="1027" applyFont="1" applyFill="1" applyBorder="1"/>
    <xf numFmtId="41" fontId="179" fillId="54" borderId="0" xfId="1027" applyNumberFormat="1" applyFont="1" applyFill="1"/>
    <xf numFmtId="205" fontId="179" fillId="54" borderId="0" xfId="751" applyNumberFormat="1" applyFont="1" applyFill="1" applyBorder="1" applyProtection="1"/>
    <xf numFmtId="0" fontId="179" fillId="0" borderId="0" xfId="1027" applyFont="1" applyAlignment="1">
      <alignment horizontal="left" indent="1"/>
    </xf>
    <xf numFmtId="41" fontId="180" fillId="54" borderId="60" xfId="1027" applyNumberFormat="1" applyFont="1" applyFill="1" applyBorder="1"/>
    <xf numFmtId="205" fontId="179" fillId="54" borderId="0" xfId="751" applyNumberFormat="1" applyFont="1" applyFill="1" applyBorder="1" applyAlignment="1" applyProtection="1">
      <alignment horizontal="right"/>
    </xf>
    <xf numFmtId="41" fontId="180" fillId="54" borderId="0" xfId="1027" applyNumberFormat="1" applyFont="1" applyFill="1"/>
    <xf numFmtId="0" fontId="180" fillId="94" borderId="0" xfId="1027" applyFont="1" applyFill="1" applyAlignment="1">
      <alignment horizontal="left"/>
    </xf>
    <xf numFmtId="41" fontId="180" fillId="94" borderId="68" xfId="1027" applyNumberFormat="1" applyFont="1" applyFill="1" applyBorder="1"/>
    <xf numFmtId="0" fontId="180" fillId="94" borderId="73" xfId="1027" applyFont="1" applyFill="1" applyBorder="1"/>
    <xf numFmtId="41" fontId="179" fillId="94" borderId="20" xfId="1027" applyNumberFormat="1" applyFont="1" applyFill="1" applyBorder="1"/>
    <xf numFmtId="41" fontId="179" fillId="94" borderId="0" xfId="1027" applyNumberFormat="1" applyFont="1" applyFill="1"/>
    <xf numFmtId="205" fontId="179" fillId="94" borderId="20" xfId="751" applyNumberFormat="1" applyFont="1" applyFill="1" applyBorder="1" applyAlignment="1" applyProtection="1">
      <alignment horizontal="right"/>
    </xf>
    <xf numFmtId="41" fontId="180" fillId="94" borderId="0" xfId="1027" applyNumberFormat="1" applyFont="1" applyFill="1"/>
    <xf numFmtId="190" fontId="180" fillId="0" borderId="61" xfId="1027" applyNumberFormat="1" applyFont="1" applyBorder="1" applyAlignment="1">
      <alignment horizontal="right"/>
    </xf>
    <xf numFmtId="190" fontId="179" fillId="0" borderId="0" xfId="1027" applyNumberFormat="1" applyFont="1" applyAlignment="1">
      <alignment horizontal="right"/>
    </xf>
    <xf numFmtId="205" fontId="179" fillId="0" borderId="5" xfId="751" applyNumberFormat="1" applyFont="1" applyFill="1" applyBorder="1" applyAlignment="1" applyProtection="1">
      <alignment horizontal="right"/>
    </xf>
    <xf numFmtId="205" fontId="179" fillId="0" borderId="0" xfId="751" applyNumberFormat="1" applyFont="1" applyFill="1" applyBorder="1" applyProtection="1"/>
    <xf numFmtId="41" fontId="180" fillId="54" borderId="60" xfId="1027" applyNumberFormat="1" applyFont="1" applyFill="1" applyBorder="1" applyAlignment="1">
      <alignment horizontal="right"/>
    </xf>
    <xf numFmtId="167" fontId="179" fillId="0" borderId="0" xfId="1027" applyNumberFormat="1" applyFont="1"/>
    <xf numFmtId="205" fontId="179" fillId="0" borderId="0" xfId="751" applyNumberFormat="1" applyFont="1" applyFill="1" applyBorder="1" applyAlignment="1" applyProtection="1">
      <alignment horizontal="right"/>
    </xf>
    <xf numFmtId="0" fontId="180" fillId="0" borderId="0" xfId="1027" applyFont="1"/>
    <xf numFmtId="0" fontId="180" fillId="94" borderId="0" xfId="1027" applyFont="1" applyFill="1"/>
    <xf numFmtId="41" fontId="180" fillId="94" borderId="60" xfId="1027" applyNumberFormat="1" applyFont="1" applyFill="1" applyBorder="1"/>
    <xf numFmtId="0" fontId="180" fillId="94" borderId="72" xfId="1027" applyFont="1" applyFill="1" applyBorder="1"/>
    <xf numFmtId="205" fontId="179" fillId="94" borderId="0" xfId="751" applyNumberFormat="1" applyFont="1" applyFill="1" applyBorder="1" applyAlignment="1" applyProtection="1">
      <alignment horizontal="right"/>
    </xf>
    <xf numFmtId="190" fontId="180" fillId="0" borderId="74" xfId="1027" applyNumberFormat="1" applyFont="1" applyBorder="1" applyAlignment="1">
      <alignment horizontal="right"/>
    </xf>
    <xf numFmtId="41" fontId="180" fillId="54" borderId="61" xfId="1027" applyNumberFormat="1" applyFont="1" applyFill="1" applyBorder="1"/>
    <xf numFmtId="236" fontId="179" fillId="54" borderId="62" xfId="751" applyNumberFormat="1" applyFont="1" applyFill="1" applyBorder="1" applyProtection="1"/>
    <xf numFmtId="41" fontId="179" fillId="0" borderId="5" xfId="1027" applyNumberFormat="1" applyFont="1" applyBorder="1"/>
    <xf numFmtId="236" fontId="179" fillId="54" borderId="0" xfId="751" applyNumberFormat="1" applyFont="1" applyFill="1" applyBorder="1" applyProtection="1"/>
    <xf numFmtId="205" fontId="179" fillId="54" borderId="5" xfId="751" applyNumberFormat="1" applyFont="1" applyFill="1" applyBorder="1" applyAlignment="1" applyProtection="1">
      <alignment horizontal="right"/>
    </xf>
    <xf numFmtId="0" fontId="182" fillId="0" borderId="0" xfId="1027" applyFont="1"/>
    <xf numFmtId="206" fontId="181" fillId="54" borderId="60" xfId="1104" applyNumberFormat="1" applyFont="1" applyFill="1" applyBorder="1" applyProtection="1"/>
    <xf numFmtId="206" fontId="182" fillId="54" borderId="72" xfId="1104" applyNumberFormat="1" applyFont="1" applyFill="1" applyBorder="1" applyProtection="1"/>
    <xf numFmtId="206" fontId="182" fillId="0" borderId="0" xfId="1104" applyNumberFormat="1" applyFont="1" applyFill="1" applyBorder="1" applyProtection="1"/>
    <xf numFmtId="236" fontId="182" fillId="54" borderId="0" xfId="751" applyNumberFormat="1" applyFont="1" applyFill="1" applyBorder="1" applyProtection="1"/>
    <xf numFmtId="250" fontId="182" fillId="54" borderId="0" xfId="751" applyNumberFormat="1" applyFont="1" applyFill="1" applyBorder="1" applyAlignment="1" applyProtection="1">
      <alignment horizontal="right"/>
    </xf>
    <xf numFmtId="206" fontId="181" fillId="54" borderId="0" xfId="1104" applyNumberFormat="1" applyFont="1" applyFill="1" applyBorder="1" applyProtection="1"/>
    <xf numFmtId="236" fontId="180" fillId="96" borderId="60" xfId="724" applyNumberFormat="1" applyFont="1" applyFill="1" applyBorder="1" applyProtection="1"/>
    <xf numFmtId="236" fontId="179" fillId="96" borderId="72" xfId="751" applyNumberFormat="1" applyFont="1" applyFill="1" applyBorder="1" applyProtection="1"/>
    <xf numFmtId="41" fontId="179" fillId="0" borderId="0" xfId="1027" applyNumberFormat="1" applyFont="1"/>
    <xf numFmtId="236" fontId="179" fillId="96" borderId="0" xfId="751" applyNumberFormat="1" applyFont="1" applyFill="1" applyBorder="1" applyProtection="1"/>
    <xf numFmtId="205" fontId="179" fillId="96" borderId="0" xfId="1099" applyNumberFormat="1" applyFont="1" applyFill="1" applyBorder="1" applyAlignment="1" applyProtection="1">
      <alignment horizontal="right"/>
    </xf>
    <xf numFmtId="41" fontId="180" fillId="96" borderId="0" xfId="1027" applyNumberFormat="1" applyFont="1" applyFill="1"/>
    <xf numFmtId="41" fontId="180" fillId="96" borderId="60" xfId="1027" applyNumberFormat="1" applyFont="1" applyFill="1" applyBorder="1"/>
    <xf numFmtId="0" fontId="182" fillId="0" borderId="0" xfId="1027" applyFont="1" applyAlignment="1">
      <alignment vertical="top"/>
    </xf>
    <xf numFmtId="206" fontId="181" fillId="96" borderId="60" xfId="1104" applyNumberFormat="1" applyFont="1" applyFill="1" applyBorder="1" applyAlignment="1" applyProtection="1">
      <alignment vertical="top"/>
    </xf>
    <xf numFmtId="206" fontId="182" fillId="96" borderId="72" xfId="1104" applyNumberFormat="1" applyFont="1" applyFill="1" applyBorder="1" applyAlignment="1" applyProtection="1">
      <alignment vertical="top"/>
    </xf>
    <xf numFmtId="206" fontId="182" fillId="0" borderId="0" xfId="1104" applyNumberFormat="1" applyFont="1" applyFill="1" applyBorder="1" applyAlignment="1" applyProtection="1">
      <alignment vertical="top"/>
    </xf>
    <xf numFmtId="236" fontId="182" fillId="96" borderId="0" xfId="751" applyNumberFormat="1" applyFont="1" applyFill="1" applyBorder="1" applyAlignment="1" applyProtection="1">
      <alignment vertical="top"/>
    </xf>
    <xf numFmtId="250" fontId="182" fillId="96" borderId="0" xfId="751" applyNumberFormat="1" applyFont="1" applyFill="1" applyBorder="1" applyAlignment="1" applyProtection="1">
      <alignment horizontal="right"/>
    </xf>
    <xf numFmtId="206" fontId="181" fillId="96" borderId="0" xfId="1104" applyNumberFormat="1" applyFont="1" applyFill="1" applyBorder="1" applyAlignment="1" applyProtection="1">
      <alignment vertical="top"/>
    </xf>
    <xf numFmtId="0" fontId="182" fillId="0" borderId="63" xfId="1027" applyFont="1" applyBorder="1" applyAlignment="1">
      <alignment vertical="top"/>
    </xf>
    <xf numFmtId="250" fontId="182" fillId="96" borderId="0" xfId="751" applyNumberFormat="1" applyFont="1" applyFill="1" applyBorder="1" applyAlignment="1" applyProtection="1">
      <alignment horizontal="right" vertical="top"/>
    </xf>
    <xf numFmtId="206" fontId="181" fillId="54" borderId="0" xfId="1104" applyNumberFormat="1" applyFont="1" applyFill="1" applyBorder="1" applyAlignment="1" applyProtection="1">
      <alignment vertical="top"/>
    </xf>
    <xf numFmtId="0" fontId="180" fillId="97" borderId="0" xfId="1027" applyFont="1" applyFill="1"/>
    <xf numFmtId="206" fontId="180" fillId="97" borderId="60" xfId="1104" applyNumberFormat="1" applyFont="1" applyFill="1" applyBorder="1" applyAlignment="1" applyProtection="1">
      <alignment vertical="top"/>
    </xf>
    <xf numFmtId="206" fontId="179" fillId="94" borderId="72" xfId="1104" applyNumberFormat="1" applyFont="1" applyFill="1" applyBorder="1" applyAlignment="1" applyProtection="1">
      <alignment vertical="top"/>
    </xf>
    <xf numFmtId="206" fontId="179" fillId="97" borderId="0" xfId="1104" applyNumberFormat="1" applyFont="1" applyFill="1" applyBorder="1" applyAlignment="1" applyProtection="1">
      <alignment vertical="top"/>
    </xf>
    <xf numFmtId="236" fontId="179" fillId="94" borderId="0" xfId="751" applyNumberFormat="1" applyFont="1" applyFill="1" applyBorder="1" applyAlignment="1" applyProtection="1">
      <alignment vertical="top"/>
    </xf>
    <xf numFmtId="250" fontId="179" fillId="94" borderId="0" xfId="751" applyNumberFormat="1" applyFont="1" applyFill="1" applyBorder="1" applyAlignment="1" applyProtection="1">
      <alignment horizontal="right" vertical="top"/>
    </xf>
    <xf numFmtId="206" fontId="181" fillId="94" borderId="0" xfId="1104" applyNumberFormat="1" applyFont="1" applyFill="1" applyBorder="1" applyAlignment="1" applyProtection="1">
      <alignment vertical="top"/>
    </xf>
    <xf numFmtId="236" fontId="180" fillId="54" borderId="60" xfId="724" applyNumberFormat="1" applyFont="1" applyFill="1" applyBorder="1" applyProtection="1"/>
    <xf numFmtId="196" fontId="179" fillId="96" borderId="72" xfId="724" applyNumberFormat="1" applyFont="1" applyFill="1" applyBorder="1" applyAlignment="1" applyProtection="1">
      <alignment vertical="top"/>
    </xf>
    <xf numFmtId="0" fontId="179" fillId="96" borderId="0" xfId="724" applyNumberFormat="1" applyFont="1" applyFill="1" applyBorder="1" applyAlignment="1" applyProtection="1">
      <alignment vertical="top"/>
    </xf>
    <xf numFmtId="205" fontId="179" fillId="96" borderId="0" xfId="751" applyNumberFormat="1" applyFont="1" applyFill="1" applyBorder="1" applyAlignment="1" applyProtection="1">
      <alignment horizontal="right"/>
    </xf>
    <xf numFmtId="0" fontId="179" fillId="96" borderId="0" xfId="1027" applyFont="1" applyFill="1" applyAlignment="1">
      <alignment horizontal="left" vertical="center" indent="1"/>
    </xf>
    <xf numFmtId="0" fontId="179" fillId="96" borderId="33" xfId="1027" applyFont="1" applyFill="1" applyBorder="1" applyAlignment="1">
      <alignment horizontal="left" vertical="center" indent="1"/>
    </xf>
    <xf numFmtId="196" fontId="179" fillId="96" borderId="76" xfId="724" applyNumberFormat="1" applyFont="1" applyFill="1" applyBorder="1" applyAlignment="1" applyProtection="1">
      <alignment vertical="top"/>
    </xf>
    <xf numFmtId="41" fontId="179" fillId="54" borderId="33" xfId="1027" applyNumberFormat="1" applyFont="1" applyFill="1" applyBorder="1"/>
    <xf numFmtId="205" fontId="179" fillId="96" borderId="33" xfId="751" applyNumberFormat="1" applyFont="1" applyFill="1" applyBorder="1" applyAlignment="1" applyProtection="1">
      <alignment horizontal="right"/>
    </xf>
    <xf numFmtId="236" fontId="180" fillId="54" borderId="61" xfId="724" applyNumberFormat="1" applyFont="1" applyFill="1" applyBorder="1" applyProtection="1"/>
    <xf numFmtId="41" fontId="179" fillId="54" borderId="5" xfId="1027" applyNumberFormat="1" applyFont="1" applyFill="1" applyBorder="1"/>
    <xf numFmtId="190" fontId="179" fillId="0" borderId="33" xfId="1027" applyNumberFormat="1" applyFont="1" applyBorder="1" applyAlignment="1">
      <alignment horizontal="right"/>
    </xf>
    <xf numFmtId="167" fontId="180" fillId="96" borderId="61" xfId="1027" applyNumberFormat="1" applyFont="1" applyFill="1" applyBorder="1" applyAlignment="1">
      <alignment horizontal="right"/>
    </xf>
    <xf numFmtId="190" fontId="179" fillId="0" borderId="5" xfId="1027" applyNumberFormat="1" applyFont="1" applyBorder="1" applyAlignment="1">
      <alignment horizontal="right"/>
    </xf>
    <xf numFmtId="0" fontId="179" fillId="96" borderId="0" xfId="1027" applyFont="1" applyFill="1" applyAlignment="1">
      <alignment horizontal="left" indent="1"/>
    </xf>
    <xf numFmtId="167" fontId="180" fillId="96" borderId="60" xfId="1027" applyNumberFormat="1" applyFont="1" applyFill="1" applyBorder="1" applyAlignment="1">
      <alignment horizontal="right"/>
    </xf>
    <xf numFmtId="259" fontId="179" fillId="96" borderId="33" xfId="751" applyNumberFormat="1" applyFont="1" applyFill="1" applyBorder="1" applyAlignment="1" applyProtection="1">
      <alignment horizontal="right"/>
    </xf>
    <xf numFmtId="0" fontId="179" fillId="96" borderId="20" xfId="1027" applyFont="1" applyFill="1" applyBorder="1"/>
    <xf numFmtId="256" fontId="180" fillId="0" borderId="68" xfId="1027" applyNumberFormat="1" applyFont="1" applyBorder="1" applyAlignment="1">
      <alignment horizontal="right"/>
    </xf>
    <xf numFmtId="196" fontId="179" fillId="96" borderId="73" xfId="724" applyNumberFormat="1" applyFont="1" applyFill="1" applyBorder="1" applyAlignment="1" applyProtection="1">
      <alignment vertical="top"/>
    </xf>
    <xf numFmtId="256" fontId="179" fillId="0" borderId="20" xfId="1027" applyNumberFormat="1" applyFont="1" applyBorder="1" applyAlignment="1">
      <alignment horizontal="right"/>
    </xf>
    <xf numFmtId="205" fontId="179" fillId="96" borderId="20" xfId="751" applyNumberFormat="1" applyFont="1" applyFill="1" applyBorder="1" applyAlignment="1" applyProtection="1">
      <alignment horizontal="right"/>
    </xf>
    <xf numFmtId="256" fontId="179" fillId="96" borderId="20" xfId="1027" applyNumberFormat="1" applyFont="1" applyFill="1" applyBorder="1" applyAlignment="1">
      <alignment horizontal="right"/>
    </xf>
    <xf numFmtId="256" fontId="180" fillId="0" borderId="60" xfId="1027" applyNumberFormat="1" applyFont="1" applyBorder="1" applyAlignment="1">
      <alignment horizontal="right"/>
    </xf>
    <xf numFmtId="256" fontId="179" fillId="0" borderId="0" xfId="1027" applyNumberFormat="1" applyFont="1" applyAlignment="1">
      <alignment horizontal="right"/>
    </xf>
    <xf numFmtId="10" fontId="180" fillId="96" borderId="60" xfId="1099" applyNumberFormat="1" applyFont="1" applyFill="1" applyBorder="1" applyAlignment="1" applyProtection="1">
      <alignment vertical="top"/>
    </xf>
    <xf numFmtId="10" fontId="179" fillId="0" borderId="0" xfId="1104" applyNumberFormat="1" applyFont="1" applyFill="1" applyBorder="1" applyAlignment="1" applyProtection="1">
      <alignment vertical="top"/>
    </xf>
    <xf numFmtId="257" fontId="179" fillId="0" borderId="0" xfId="751" applyNumberFormat="1" applyFont="1" applyFill="1" applyBorder="1" applyAlignment="1" applyProtection="1">
      <alignment horizontal="right" vertical="top"/>
    </xf>
    <xf numFmtId="196" fontId="182" fillId="96" borderId="72" xfId="724" applyNumberFormat="1" applyFont="1" applyFill="1" applyBorder="1" applyAlignment="1" applyProtection="1">
      <alignment vertical="top"/>
    </xf>
    <xf numFmtId="196" fontId="182" fillId="96" borderId="0" xfId="724" applyNumberFormat="1" applyFont="1" applyFill="1" applyBorder="1" applyAlignment="1" applyProtection="1">
      <alignment vertical="top"/>
    </xf>
    <xf numFmtId="196" fontId="180" fillId="97" borderId="60" xfId="724" applyNumberFormat="1" applyFont="1" applyFill="1" applyBorder="1" applyAlignment="1" applyProtection="1">
      <alignment vertical="top"/>
    </xf>
    <xf numFmtId="196" fontId="182" fillId="94" borderId="72" xfId="724" applyNumberFormat="1" applyFont="1" applyFill="1" applyBorder="1" applyAlignment="1" applyProtection="1"/>
    <xf numFmtId="196" fontId="182" fillId="94" borderId="0" xfId="724" applyNumberFormat="1" applyFont="1" applyFill="1" applyBorder="1" applyAlignment="1" applyProtection="1"/>
    <xf numFmtId="196" fontId="182" fillId="97" borderId="0" xfId="724" applyNumberFormat="1" applyFont="1" applyFill="1" applyBorder="1" applyAlignment="1" applyProtection="1"/>
    <xf numFmtId="205" fontId="179" fillId="97" borderId="0" xfId="751" applyNumberFormat="1" applyFont="1" applyFill="1" applyBorder="1" applyAlignment="1" applyProtection="1">
      <alignment horizontal="right"/>
    </xf>
    <xf numFmtId="206" fontId="181" fillId="94" borderId="0" xfId="1104" applyNumberFormat="1" applyFont="1" applyFill="1" applyBorder="1" applyAlignment="1" applyProtection="1"/>
    <xf numFmtId="167" fontId="180" fillId="96" borderId="71" xfId="1027" applyNumberFormat="1" applyFont="1" applyFill="1" applyBorder="1" applyAlignment="1">
      <alignment horizontal="right"/>
    </xf>
    <xf numFmtId="41" fontId="179" fillId="96" borderId="0" xfId="1027" applyNumberFormat="1" applyFont="1" applyFill="1"/>
    <xf numFmtId="0" fontId="222" fillId="54" borderId="0" xfId="1027" applyFont="1" applyFill="1" applyAlignment="1">
      <alignment horizontal="right"/>
    </xf>
    <xf numFmtId="37" fontId="165" fillId="54" borderId="0" xfId="1027" applyNumberFormat="1" applyFont="1" applyFill="1" applyAlignment="1">
      <alignment wrapText="1"/>
    </xf>
    <xf numFmtId="0" fontId="163" fillId="94" borderId="0" xfId="1027" applyFont="1" applyFill="1"/>
    <xf numFmtId="0" fontId="162" fillId="94" borderId="0" xfId="1027" applyFont="1" applyFill="1"/>
    <xf numFmtId="196" fontId="163" fillId="54" borderId="0" xfId="724" applyNumberFormat="1" applyFont="1" applyFill="1" applyBorder="1" applyAlignment="1" applyProtection="1">
      <alignment horizontal="right"/>
    </xf>
    <xf numFmtId="0" fontId="163" fillId="54" borderId="0" xfId="1027" applyFont="1" applyFill="1" applyAlignment="1">
      <alignment horizontal="left" indent="1"/>
    </xf>
    <xf numFmtId="196" fontId="224" fillId="54" borderId="0" xfId="724" applyNumberFormat="1" applyFont="1" applyFill="1" applyBorder="1" applyAlignment="1" applyProtection="1">
      <alignment horizontal="right"/>
    </xf>
    <xf numFmtId="196" fontId="162" fillId="54" borderId="0" xfId="724" applyNumberFormat="1" applyFont="1" applyFill="1" applyBorder="1" applyAlignment="1" applyProtection="1">
      <alignment horizontal="right"/>
    </xf>
    <xf numFmtId="196" fontId="162" fillId="54" borderId="0" xfId="724" applyNumberFormat="1" applyFont="1" applyFill="1" applyBorder="1" applyAlignment="1" applyProtection="1">
      <alignment horizontal="left" indent="1"/>
    </xf>
    <xf numFmtId="236" fontId="162" fillId="54" borderId="0" xfId="724" applyNumberFormat="1" applyFont="1" applyFill="1" applyBorder="1" applyAlignment="1" applyProtection="1">
      <alignment horizontal="right"/>
    </xf>
    <xf numFmtId="196" fontId="163" fillId="94" borderId="20" xfId="724" applyNumberFormat="1" applyFont="1" applyFill="1" applyBorder="1" applyAlignment="1" applyProtection="1">
      <alignment horizontal="right"/>
    </xf>
    <xf numFmtId="196" fontId="163" fillId="94" borderId="0" xfId="724" applyNumberFormat="1" applyFont="1" applyFill="1" applyBorder="1" applyAlignment="1" applyProtection="1">
      <alignment horizontal="right"/>
    </xf>
    <xf numFmtId="196" fontId="224" fillId="94" borderId="20" xfId="724" applyNumberFormat="1" applyFont="1" applyFill="1" applyBorder="1" applyAlignment="1" applyProtection="1">
      <alignment horizontal="right"/>
    </xf>
    <xf numFmtId="196" fontId="162" fillId="94" borderId="20" xfId="724" applyNumberFormat="1" applyFont="1" applyFill="1" applyBorder="1" applyAlignment="1" applyProtection="1">
      <alignment horizontal="right"/>
    </xf>
    <xf numFmtId="196" fontId="162" fillId="94" borderId="0" xfId="724" applyNumberFormat="1" applyFont="1" applyFill="1" applyBorder="1" applyAlignment="1" applyProtection="1">
      <alignment horizontal="right"/>
    </xf>
    <xf numFmtId="196" fontId="163" fillId="96" borderId="0" xfId="724" applyNumberFormat="1" applyFont="1" applyFill="1" applyBorder="1" applyAlignment="1" applyProtection="1">
      <alignment horizontal="right"/>
    </xf>
    <xf numFmtId="0" fontId="163" fillId="96" borderId="0" xfId="1027" applyFont="1" applyFill="1" applyAlignment="1">
      <alignment horizontal="left" indent="1"/>
    </xf>
    <xf numFmtId="196" fontId="224" fillId="96" borderId="0" xfId="724" applyNumberFormat="1" applyFont="1" applyFill="1" applyBorder="1" applyAlignment="1" applyProtection="1">
      <alignment horizontal="right"/>
    </xf>
    <xf numFmtId="196" fontId="162" fillId="96" borderId="0" xfId="724" applyNumberFormat="1" applyFont="1" applyFill="1" applyBorder="1" applyAlignment="1" applyProtection="1">
      <alignment horizontal="right"/>
    </xf>
    <xf numFmtId="196" fontId="162" fillId="96" borderId="0" xfId="724" applyNumberFormat="1" applyFont="1" applyFill="1" applyBorder="1" applyAlignment="1" applyProtection="1">
      <alignment horizontal="left" indent="1"/>
    </xf>
    <xf numFmtId="41" fontId="162" fillId="96" borderId="0" xfId="1027" applyNumberFormat="1" applyFont="1" applyFill="1" applyAlignment="1">
      <alignment horizontal="right"/>
    </xf>
    <xf numFmtId="196" fontId="163" fillId="96" borderId="0" xfId="724" applyNumberFormat="1" applyFont="1" applyFill="1" applyBorder="1" applyProtection="1"/>
    <xf numFmtId="196" fontId="224" fillId="96" borderId="0" xfId="724" applyNumberFormat="1" applyFont="1" applyFill="1" applyBorder="1" applyProtection="1"/>
    <xf numFmtId="196" fontId="162" fillId="96" borderId="0" xfId="724" applyNumberFormat="1" applyFont="1" applyFill="1" applyBorder="1" applyProtection="1"/>
    <xf numFmtId="196" fontId="163" fillId="0" borderId="0" xfId="724" applyNumberFormat="1" applyFont="1" applyFill="1" applyBorder="1" applyProtection="1"/>
    <xf numFmtId="196" fontId="224" fillId="0" borderId="0" xfId="724" applyNumberFormat="1" applyFont="1" applyFill="1" applyBorder="1" applyProtection="1"/>
    <xf numFmtId="196" fontId="224" fillId="94" borderId="0" xfId="724" applyNumberFormat="1" applyFont="1" applyFill="1" applyBorder="1" applyAlignment="1" applyProtection="1">
      <alignment horizontal="right"/>
    </xf>
    <xf numFmtId="196" fontId="162" fillId="94" borderId="0" xfId="724" applyNumberFormat="1" applyFont="1" applyFill="1" applyBorder="1" applyProtection="1"/>
    <xf numFmtId="236" fontId="163" fillId="96" borderId="33" xfId="1027" applyNumberFormat="1" applyFont="1" applyFill="1" applyBorder="1" applyAlignment="1">
      <alignment horizontal="right"/>
    </xf>
    <xf numFmtId="236" fontId="224" fillId="54" borderId="33" xfId="1027" applyNumberFormat="1" applyFont="1" applyFill="1" applyBorder="1" applyAlignment="1">
      <alignment horizontal="right"/>
    </xf>
    <xf numFmtId="236" fontId="162" fillId="96" borderId="33" xfId="1027" applyNumberFormat="1" applyFont="1" applyFill="1" applyBorder="1" applyAlignment="1">
      <alignment horizontal="right"/>
    </xf>
    <xf numFmtId="206" fontId="167" fillId="96" borderId="0" xfId="1099" applyNumberFormat="1" applyFont="1" applyFill="1" applyBorder="1" applyAlignment="1" applyProtection="1">
      <alignment horizontal="right"/>
    </xf>
    <xf numFmtId="206" fontId="225" fillId="54" borderId="0" xfId="1099" applyNumberFormat="1" applyFont="1" applyFill="1" applyBorder="1" applyAlignment="1" applyProtection="1">
      <alignment horizontal="right"/>
    </xf>
    <xf numFmtId="206" fontId="165" fillId="96" borderId="0" xfId="1099" applyNumberFormat="1" applyFont="1" applyFill="1" applyBorder="1" applyAlignment="1" applyProtection="1">
      <alignment horizontal="right"/>
    </xf>
    <xf numFmtId="236" fontId="224" fillId="96" borderId="0" xfId="1027" applyNumberFormat="1" applyFont="1" applyFill="1" applyAlignment="1">
      <alignment horizontal="right"/>
    </xf>
    <xf numFmtId="196" fontId="162" fillId="0" borderId="0" xfId="724" applyNumberFormat="1" applyFont="1" applyFill="1" applyBorder="1" applyAlignment="1" applyProtection="1">
      <alignment horizontal="right"/>
    </xf>
    <xf numFmtId="196" fontId="217" fillId="0" borderId="0" xfId="724" applyNumberFormat="1" applyFont="1" applyFill="1" applyBorder="1" applyAlignment="1" applyProtection="1">
      <alignment horizontal="right"/>
    </xf>
    <xf numFmtId="0" fontId="165" fillId="96" borderId="0" xfId="1027" applyFont="1" applyFill="1" applyAlignment="1">
      <alignment vertical="center"/>
    </xf>
    <xf numFmtId="206" fontId="167" fillId="96" borderId="0" xfId="1099" applyNumberFormat="1" applyFont="1" applyFill="1" applyBorder="1" applyAlignment="1" applyProtection="1">
      <alignment horizontal="right" vertical="center"/>
    </xf>
    <xf numFmtId="0" fontId="167" fillId="96" borderId="0" xfId="1027" applyFont="1" applyFill="1" applyAlignment="1">
      <alignment vertical="center"/>
    </xf>
    <xf numFmtId="206" fontId="165" fillId="96" borderId="0" xfId="1099" applyNumberFormat="1" applyFont="1" applyFill="1" applyBorder="1" applyAlignment="1" applyProtection="1">
      <alignment horizontal="right" vertical="center"/>
    </xf>
    <xf numFmtId="206" fontId="165" fillId="0" borderId="0" xfId="1099" applyNumberFormat="1" applyFont="1" applyFill="1" applyBorder="1" applyAlignment="1" applyProtection="1">
      <alignment horizontal="right" vertical="center"/>
    </xf>
    <xf numFmtId="206" fontId="226" fillId="0" borderId="0" xfId="1099" applyNumberFormat="1" applyFont="1" applyFill="1" applyBorder="1" applyAlignment="1" applyProtection="1">
      <alignment horizontal="right" vertical="center"/>
    </xf>
    <xf numFmtId="0" fontId="163" fillId="97" borderId="0" xfId="1027" applyFont="1" applyFill="1"/>
    <xf numFmtId="0" fontId="165" fillId="97" borderId="0" xfId="1027" applyFont="1" applyFill="1"/>
    <xf numFmtId="206" fontId="167" fillId="97" borderId="0" xfId="1099" applyNumberFormat="1" applyFont="1" applyFill="1" applyBorder="1" applyAlignment="1" applyProtection="1">
      <alignment horizontal="right"/>
    </xf>
    <xf numFmtId="0" fontId="167" fillId="94" borderId="0" xfId="1027" applyFont="1" applyFill="1"/>
    <xf numFmtId="206" fontId="165" fillId="94" borderId="0" xfId="1099" applyNumberFormat="1" applyFont="1" applyFill="1" applyBorder="1" applyAlignment="1" applyProtection="1">
      <alignment horizontal="right"/>
    </xf>
    <xf numFmtId="0" fontId="165" fillId="94" borderId="0" xfId="1027" applyFont="1" applyFill="1"/>
    <xf numFmtId="0" fontId="167" fillId="0" borderId="0" xfId="1027" applyFont="1" applyAlignment="1">
      <alignment vertical="center"/>
    </xf>
    <xf numFmtId="196" fontId="224" fillId="0" borderId="0" xfId="724" applyNumberFormat="1" applyFont="1" applyFill="1" applyBorder="1" applyAlignment="1" applyProtection="1">
      <alignment horizontal="right"/>
    </xf>
    <xf numFmtId="0" fontId="162" fillId="96" borderId="0" xfId="1027" applyFont="1" applyFill="1" applyAlignment="1">
      <alignment horizontal="left" vertical="center" indent="1"/>
    </xf>
    <xf numFmtId="0" fontId="162" fillId="96" borderId="33" xfId="1027" applyFont="1" applyFill="1" applyBorder="1" applyAlignment="1">
      <alignment horizontal="left" vertical="center" indent="1"/>
    </xf>
    <xf numFmtId="0" fontId="165" fillId="0" borderId="33" xfId="1027" applyFont="1" applyBorder="1" applyAlignment="1">
      <alignment vertical="center"/>
    </xf>
    <xf numFmtId="41" fontId="163" fillId="0" borderId="33" xfId="1027" applyNumberFormat="1" applyFont="1" applyBorder="1"/>
    <xf numFmtId="196" fontId="224" fillId="0" borderId="33" xfId="724" applyNumberFormat="1" applyFont="1" applyFill="1" applyBorder="1" applyAlignment="1" applyProtection="1">
      <alignment horizontal="right"/>
    </xf>
    <xf numFmtId="41" fontId="162" fillId="0" borderId="33" xfId="1027" applyNumberFormat="1" applyFont="1" applyBorder="1"/>
    <xf numFmtId="41" fontId="162" fillId="54" borderId="33" xfId="1027" applyNumberFormat="1" applyFont="1" applyFill="1" applyBorder="1"/>
    <xf numFmtId="0" fontId="165" fillId="0" borderId="0" xfId="1027" applyFont="1" applyAlignment="1">
      <alignment vertical="center"/>
    </xf>
    <xf numFmtId="190" fontId="163" fillId="0" borderId="0" xfId="1027" applyNumberFormat="1" applyFont="1" applyAlignment="1">
      <alignment horizontal="right"/>
    </xf>
    <xf numFmtId="190" fontId="162" fillId="0" borderId="0" xfId="1027" applyNumberFormat="1" applyFont="1" applyAlignment="1">
      <alignment horizontal="right"/>
    </xf>
    <xf numFmtId="0" fontId="165" fillId="96" borderId="33" xfId="1027" applyFont="1" applyFill="1" applyBorder="1" applyAlignment="1">
      <alignment vertical="center"/>
    </xf>
    <xf numFmtId="190" fontId="163" fillId="0" borderId="33" xfId="1027" applyNumberFormat="1" applyFont="1" applyBorder="1" applyAlignment="1">
      <alignment horizontal="right"/>
    </xf>
    <xf numFmtId="190" fontId="162" fillId="0" borderId="33" xfId="1027" applyNumberFormat="1" applyFont="1" applyBorder="1" applyAlignment="1">
      <alignment horizontal="right"/>
    </xf>
    <xf numFmtId="0" fontId="162" fillId="96" borderId="20" xfId="1027" applyFont="1" applyFill="1" applyBorder="1"/>
    <xf numFmtId="0" fontId="165" fillId="96" borderId="20" xfId="1027" applyFont="1" applyFill="1" applyBorder="1" applyAlignment="1">
      <alignment vertical="center"/>
    </xf>
    <xf numFmtId="256" fontId="163" fillId="0" borderId="20" xfId="1027" applyNumberFormat="1" applyFont="1" applyBorder="1" applyAlignment="1">
      <alignment horizontal="right"/>
    </xf>
    <xf numFmtId="256" fontId="162" fillId="0" borderId="20" xfId="1027" applyNumberFormat="1" applyFont="1" applyBorder="1" applyAlignment="1">
      <alignment horizontal="right"/>
    </xf>
    <xf numFmtId="256" fontId="162" fillId="0" borderId="0" xfId="1027" applyNumberFormat="1" applyFont="1" applyAlignment="1">
      <alignment horizontal="right"/>
    </xf>
    <xf numFmtId="0" fontId="162" fillId="96" borderId="33" xfId="1027" applyFont="1" applyFill="1" applyBorder="1"/>
    <xf numFmtId="206" fontId="167" fillId="0" borderId="0" xfId="1099" applyNumberFormat="1" applyFont="1" applyFill="1" applyBorder="1" applyAlignment="1" applyProtection="1">
      <alignment horizontal="right" vertical="center"/>
    </xf>
    <xf numFmtId="256" fontId="162" fillId="0" borderId="33" xfId="1027" applyNumberFormat="1" applyFont="1" applyBorder="1" applyAlignment="1">
      <alignment horizontal="right"/>
    </xf>
    <xf numFmtId="10" fontId="163" fillId="0" borderId="0" xfId="1104" applyNumberFormat="1" applyFont="1" applyFill="1" applyBorder="1" applyAlignment="1" applyProtection="1">
      <alignment vertical="top"/>
    </xf>
    <xf numFmtId="10" fontId="162" fillId="0" borderId="0" xfId="1104" applyNumberFormat="1" applyFont="1" applyFill="1" applyBorder="1" applyAlignment="1" applyProtection="1">
      <alignment vertical="top"/>
    </xf>
    <xf numFmtId="0" fontId="165" fillId="97" borderId="0" xfId="1027" applyFont="1" applyFill="1" applyAlignment="1">
      <alignment vertical="center"/>
    </xf>
    <xf numFmtId="196" fontId="167" fillId="97" borderId="0" xfId="724" applyNumberFormat="1" applyFont="1" applyFill="1" applyBorder="1" applyAlignment="1" applyProtection="1"/>
    <xf numFmtId="0" fontId="167" fillId="97" borderId="0" xfId="1027" applyFont="1" applyFill="1" applyAlignment="1">
      <alignment vertical="center"/>
    </xf>
    <xf numFmtId="206" fontId="165" fillId="94" borderId="0" xfId="1099" applyNumberFormat="1" applyFont="1" applyFill="1" applyBorder="1" applyAlignment="1" applyProtection="1">
      <alignment horizontal="right" vertical="center"/>
    </xf>
    <xf numFmtId="196" fontId="167" fillId="94" borderId="0" xfId="724" applyNumberFormat="1" applyFont="1" applyFill="1" applyBorder="1" applyAlignment="1" applyProtection="1"/>
    <xf numFmtId="196" fontId="165" fillId="94" borderId="0" xfId="724" applyNumberFormat="1" applyFont="1" applyFill="1" applyBorder="1" applyAlignment="1" applyProtection="1"/>
    <xf numFmtId="0" fontId="165" fillId="94" borderId="0" xfId="1027" applyFont="1" applyFill="1" applyAlignment="1">
      <alignment vertical="center"/>
    </xf>
    <xf numFmtId="236" fontId="162" fillId="96" borderId="0" xfId="1027" applyNumberFormat="1" applyFont="1" applyFill="1" applyAlignment="1">
      <alignment horizontal="right"/>
    </xf>
    <xf numFmtId="205" fontId="9" fillId="54" borderId="0" xfId="751" applyNumberFormat="1" applyFont="1" applyFill="1" applyBorder="1" applyProtection="1"/>
    <xf numFmtId="0" fontId="9" fillId="54" borderId="0" xfId="1027" applyFont="1" applyFill="1"/>
    <xf numFmtId="37" fontId="192" fillId="54" borderId="7" xfId="1027" applyNumberFormat="1" applyFont="1" applyFill="1" applyBorder="1"/>
    <xf numFmtId="37" fontId="192" fillId="54" borderId="7" xfId="1027" applyNumberFormat="1" applyFont="1" applyFill="1" applyBorder="1" applyAlignment="1">
      <alignment wrapText="1"/>
    </xf>
    <xf numFmtId="0" fontId="68" fillId="94" borderId="35" xfId="1027" applyFont="1" applyFill="1" applyBorder="1"/>
    <xf numFmtId="0" fontId="68" fillId="94" borderId="0" xfId="1027" applyFont="1" applyFill="1"/>
    <xf numFmtId="0" fontId="156" fillId="94" borderId="0" xfId="1027" applyFont="1" applyFill="1"/>
    <xf numFmtId="0" fontId="156" fillId="94" borderId="0" xfId="1027" applyFont="1" applyFill="1" applyAlignment="1">
      <alignment horizontal="right"/>
    </xf>
    <xf numFmtId="37" fontId="68" fillId="96" borderId="0" xfId="1027" applyNumberFormat="1" applyFont="1" applyFill="1"/>
    <xf numFmtId="37" fontId="68" fillId="54" borderId="0" xfId="1027" applyNumberFormat="1" applyFont="1" applyFill="1"/>
    <xf numFmtId="37" fontId="156" fillId="54" borderId="0" xfId="1027" applyNumberFormat="1" applyFont="1" applyFill="1" applyAlignment="1">
      <alignment horizontal="left" indent="1"/>
    </xf>
    <xf numFmtId="41" fontId="68" fillId="54" borderId="0" xfId="1027" applyNumberFormat="1" applyFont="1" applyFill="1" applyAlignment="1">
      <alignment horizontal="right"/>
    </xf>
    <xf numFmtId="41" fontId="156" fillId="54" borderId="0" xfId="1027" applyNumberFormat="1" applyFont="1" applyFill="1" applyAlignment="1">
      <alignment horizontal="right"/>
    </xf>
    <xf numFmtId="37" fontId="156" fillId="0" borderId="0" xfId="1027" applyNumberFormat="1" applyFont="1" applyAlignment="1">
      <alignment horizontal="left" indent="1"/>
    </xf>
    <xf numFmtId="41" fontId="156" fillId="0" borderId="0" xfId="1027" applyNumberFormat="1" applyFont="1" applyAlignment="1">
      <alignment horizontal="right"/>
    </xf>
    <xf numFmtId="167" fontId="227" fillId="54" borderId="33" xfId="1027" applyNumberFormat="1" applyFont="1" applyFill="1" applyBorder="1" applyAlignment="1">
      <alignment horizontal="right"/>
    </xf>
    <xf numFmtId="167" fontId="156" fillId="54" borderId="33" xfId="1027" applyNumberFormat="1" applyFont="1" applyFill="1" applyBorder="1" applyAlignment="1">
      <alignment horizontal="right"/>
    </xf>
    <xf numFmtId="167" fontId="156" fillId="0" borderId="33" xfId="1027" applyNumberFormat="1" applyFont="1" applyBorder="1" applyAlignment="1">
      <alignment horizontal="right"/>
    </xf>
    <xf numFmtId="37" fontId="68" fillId="0" borderId="0" xfId="1027" applyNumberFormat="1" applyFont="1"/>
    <xf numFmtId="41" fontId="227" fillId="54" borderId="0" xfId="1027" applyNumberFormat="1" applyFont="1" applyFill="1" applyAlignment="1">
      <alignment horizontal="right"/>
    </xf>
    <xf numFmtId="37" fontId="156" fillId="0" borderId="0" xfId="1027" applyNumberFormat="1" applyFont="1"/>
    <xf numFmtId="37" fontId="156" fillId="96" borderId="0" xfId="1027" applyNumberFormat="1" applyFont="1" applyFill="1" applyAlignment="1">
      <alignment horizontal="left" indent="1"/>
    </xf>
    <xf numFmtId="41" fontId="227" fillId="96" borderId="0" xfId="1027" applyNumberFormat="1" applyFont="1" applyFill="1" applyAlignment="1">
      <alignment horizontal="right"/>
    </xf>
    <xf numFmtId="41" fontId="156" fillId="96" borderId="0" xfId="1027" applyNumberFormat="1" applyFont="1" applyFill="1" applyAlignment="1">
      <alignment horizontal="right"/>
    </xf>
    <xf numFmtId="167" fontId="156" fillId="0" borderId="0" xfId="1027" applyNumberFormat="1" applyFont="1" applyAlignment="1">
      <alignment horizontal="right"/>
    </xf>
    <xf numFmtId="37" fontId="68" fillId="94" borderId="0" xfId="1027" applyNumberFormat="1" applyFont="1" applyFill="1"/>
    <xf numFmtId="41" fontId="68" fillId="94" borderId="20" xfId="1027" applyNumberFormat="1" applyFont="1" applyFill="1" applyBorder="1" applyAlignment="1">
      <alignment horizontal="right"/>
    </xf>
    <xf numFmtId="41" fontId="156" fillId="94" borderId="20" xfId="1027" applyNumberFormat="1" applyFont="1" applyFill="1" applyBorder="1" applyAlignment="1">
      <alignment horizontal="right"/>
    </xf>
    <xf numFmtId="37" fontId="156" fillId="94" borderId="0" xfId="1027" applyNumberFormat="1" applyFont="1" applyFill="1"/>
    <xf numFmtId="41" fontId="68" fillId="96" borderId="0" xfId="1027" applyNumberFormat="1" applyFont="1" applyFill="1" applyAlignment="1">
      <alignment horizontal="right"/>
    </xf>
    <xf numFmtId="41" fontId="68" fillId="54" borderId="33" xfId="1027" applyNumberFormat="1" applyFont="1" applyFill="1" applyBorder="1" applyAlignment="1">
      <alignment horizontal="right"/>
    </xf>
    <xf numFmtId="41" fontId="156" fillId="54" borderId="33" xfId="1027" applyNumberFormat="1" applyFont="1" applyFill="1" applyBorder="1" applyAlignment="1">
      <alignment horizontal="right"/>
    </xf>
    <xf numFmtId="41" fontId="156" fillId="0" borderId="33" xfId="1027" applyNumberFormat="1" applyFont="1" applyBorder="1" applyAlignment="1">
      <alignment horizontal="right"/>
    </xf>
    <xf numFmtId="167" fontId="68" fillId="94" borderId="0" xfId="1027" applyNumberFormat="1" applyFont="1" applyFill="1" applyAlignment="1">
      <alignment horizontal="right"/>
    </xf>
    <xf numFmtId="167" fontId="156" fillId="94" borderId="0" xfId="1027" applyNumberFormat="1" applyFont="1" applyFill="1" applyAlignment="1">
      <alignment horizontal="right"/>
    </xf>
    <xf numFmtId="167" fontId="156" fillId="96" borderId="33" xfId="1027" applyNumberFormat="1" applyFont="1" applyFill="1" applyBorder="1" applyAlignment="1">
      <alignment horizontal="right"/>
    </xf>
    <xf numFmtId="167" fontId="156" fillId="54" borderId="0" xfId="1027" applyNumberFormat="1" applyFont="1" applyFill="1" applyAlignment="1">
      <alignment horizontal="right"/>
    </xf>
    <xf numFmtId="205" fontId="228" fillId="54" borderId="0" xfId="1104" applyNumberFormat="1" applyFont="1" applyFill="1" applyBorder="1" applyAlignment="1" applyProtection="1">
      <alignment horizontal="right"/>
    </xf>
    <xf numFmtId="205" fontId="192" fillId="54" borderId="0" xfId="1104" applyNumberFormat="1" applyFont="1" applyFill="1" applyBorder="1" applyAlignment="1" applyProtection="1">
      <alignment horizontal="right"/>
    </xf>
    <xf numFmtId="205" fontId="192" fillId="0" borderId="0" xfId="1104" applyNumberFormat="1" applyFont="1" applyFill="1" applyBorder="1" applyAlignment="1" applyProtection="1">
      <alignment horizontal="right"/>
    </xf>
    <xf numFmtId="167" fontId="68" fillId="96" borderId="0" xfId="724" applyNumberFormat="1" applyFont="1" applyFill="1" applyAlignment="1" applyProtection="1">
      <alignment vertical="top"/>
    </xf>
    <xf numFmtId="0" fontId="192" fillId="96" borderId="0" xfId="1027" applyFont="1" applyFill="1" applyAlignment="1">
      <alignment vertical="top"/>
    </xf>
    <xf numFmtId="206" fontId="228" fillId="96" borderId="0" xfId="1104" applyNumberFormat="1" applyFont="1" applyFill="1" applyBorder="1" applyAlignment="1" applyProtection="1">
      <alignment horizontal="right" vertical="top"/>
    </xf>
    <xf numFmtId="206" fontId="192" fillId="96" borderId="0" xfId="1104" applyNumberFormat="1" applyFont="1" applyFill="1" applyBorder="1" applyAlignment="1" applyProtection="1">
      <alignment horizontal="right" vertical="top"/>
    </xf>
    <xf numFmtId="206" fontId="192" fillId="0" borderId="0" xfId="1104" applyNumberFormat="1" applyFont="1" applyFill="1" applyBorder="1" applyAlignment="1" applyProtection="1">
      <alignment horizontal="right" vertical="top"/>
    </xf>
    <xf numFmtId="251" fontId="156" fillId="94" borderId="0" xfId="1027" applyNumberFormat="1" applyFont="1" applyFill="1" applyAlignment="1">
      <alignment horizontal="right"/>
    </xf>
    <xf numFmtId="167" fontId="227" fillId="0" borderId="0" xfId="724" applyNumberFormat="1" applyFont="1" applyFill="1" applyAlignment="1" applyProtection="1">
      <alignment vertical="top"/>
    </xf>
    <xf numFmtId="167" fontId="68" fillId="0" borderId="0" xfId="724" applyNumberFormat="1" applyFont="1" applyFill="1" applyAlignment="1" applyProtection="1">
      <alignment vertical="top"/>
    </xf>
    <xf numFmtId="167" fontId="156" fillId="0" borderId="0" xfId="724" applyNumberFormat="1" applyFont="1" applyFill="1" applyAlignment="1" applyProtection="1">
      <alignment vertical="top"/>
    </xf>
    <xf numFmtId="167" fontId="156" fillId="0" borderId="0" xfId="1027" applyNumberFormat="1" applyFont="1" applyAlignment="1">
      <alignment vertical="top"/>
    </xf>
    <xf numFmtId="167" fontId="156" fillId="0" borderId="0" xfId="1027" applyNumberFormat="1" applyFont="1" applyAlignment="1">
      <alignment horizontal="right" vertical="top"/>
    </xf>
    <xf numFmtId="0" fontId="68" fillId="94" borderId="0" xfId="0" applyFont="1" applyFill="1" applyAlignment="1">
      <alignment horizontal="left"/>
    </xf>
    <xf numFmtId="0" fontId="156" fillId="94" borderId="0" xfId="0" applyFont="1" applyFill="1" applyAlignment="1">
      <alignment horizontal="left"/>
    </xf>
    <xf numFmtId="167" fontId="68" fillId="0" borderId="0" xfId="1027" applyNumberFormat="1" applyFont="1" applyAlignment="1">
      <alignment horizontal="right" vertical="top"/>
    </xf>
    <xf numFmtId="167" fontId="156" fillId="96" borderId="0" xfId="724" applyNumberFormat="1" applyFont="1" applyFill="1" applyAlignment="1" applyProtection="1">
      <alignment vertical="top"/>
    </xf>
    <xf numFmtId="167" fontId="156" fillId="96" borderId="0" xfId="1027" applyNumberFormat="1" applyFont="1" applyFill="1" applyAlignment="1">
      <alignment horizontal="right" vertical="top"/>
    </xf>
    <xf numFmtId="167" fontId="227" fillId="0" borderId="0" xfId="1027" applyNumberFormat="1" applyFont="1" applyAlignment="1">
      <alignment horizontal="right" vertical="top"/>
    </xf>
    <xf numFmtId="167" fontId="227" fillId="0" borderId="0" xfId="724" applyNumberFormat="1" applyFont="1" applyFill="1" applyAlignment="1" applyProtection="1">
      <alignment horizontal="right" vertical="top" indent="1"/>
    </xf>
    <xf numFmtId="167" fontId="68" fillId="0" borderId="0" xfId="724" applyNumberFormat="1" applyFont="1" applyFill="1" applyAlignment="1" applyProtection="1">
      <alignment horizontal="right" vertical="top" indent="1"/>
    </xf>
    <xf numFmtId="0" fontId="68" fillId="97" borderId="0" xfId="1027" applyFont="1" applyFill="1"/>
    <xf numFmtId="0" fontId="156" fillId="97" borderId="0" xfId="1027" applyFont="1" applyFill="1"/>
    <xf numFmtId="254" fontId="156" fillId="94" borderId="0" xfId="1027" applyNumberFormat="1" applyFont="1" applyFill="1" applyAlignment="1">
      <alignment horizontal="right"/>
    </xf>
    <xf numFmtId="0" fontId="156" fillId="96" borderId="0" xfId="1027" applyFont="1" applyFill="1" applyAlignment="1">
      <alignment horizontal="left"/>
    </xf>
    <xf numFmtId="167" fontId="227" fillId="0" borderId="0" xfId="1027" applyNumberFormat="1" applyFont="1" applyAlignment="1">
      <alignment horizontal="right"/>
    </xf>
    <xf numFmtId="167" fontId="156" fillId="0" borderId="0" xfId="1027" applyNumberFormat="1" applyFont="1" applyAlignment="1">
      <alignment horizontal="left" indent="1"/>
    </xf>
    <xf numFmtId="167" fontId="227" fillId="96" borderId="0" xfId="724" applyNumberFormat="1" applyFont="1" applyFill="1" applyAlignment="1" applyProtection="1">
      <alignment vertical="top"/>
    </xf>
    <xf numFmtId="167" fontId="156" fillId="96" borderId="0" xfId="1027" applyNumberFormat="1" applyFont="1" applyFill="1" applyAlignment="1">
      <alignment vertical="top"/>
    </xf>
    <xf numFmtId="236" fontId="161" fillId="96" borderId="0" xfId="1027" applyNumberFormat="1" applyFont="1" applyFill="1"/>
    <xf numFmtId="206" fontId="173" fillId="96" borderId="60" xfId="1099" applyNumberFormat="1" applyFont="1" applyFill="1" applyBorder="1" applyProtection="1"/>
    <xf numFmtId="236" fontId="170" fillId="96" borderId="0" xfId="724" applyNumberFormat="1" applyFont="1" applyFill="1" applyBorder="1" applyProtection="1"/>
    <xf numFmtId="37" fontId="170" fillId="96" borderId="0" xfId="1027" applyNumberFormat="1" applyFont="1" applyFill="1"/>
    <xf numFmtId="236" fontId="170" fillId="96" borderId="0" xfId="724" applyNumberFormat="1" applyFont="1" applyFill="1" applyBorder="1" applyAlignment="1" applyProtection="1">
      <alignment horizontal="right"/>
    </xf>
    <xf numFmtId="167" fontId="178" fillId="96" borderId="0" xfId="770" applyNumberFormat="1" applyFont="1" applyFill="1" applyBorder="1" applyAlignment="1" applyProtection="1">
      <alignment horizontal="right" vertical="center"/>
    </xf>
    <xf numFmtId="236" fontId="178" fillId="96" borderId="65" xfId="770" applyNumberFormat="1" applyFont="1" applyFill="1" applyBorder="1" applyAlignment="1" applyProtection="1">
      <alignment horizontal="right" vertical="center"/>
    </xf>
    <xf numFmtId="205" fontId="181" fillId="96" borderId="0" xfId="1099" applyNumberFormat="1" applyFont="1" applyFill="1" applyBorder="1" applyAlignment="1" applyProtection="1">
      <alignment horizontal="right"/>
    </xf>
    <xf numFmtId="167" fontId="159" fillId="96" borderId="74" xfId="1027" applyNumberFormat="1" applyFont="1" applyFill="1" applyBorder="1" applyAlignment="1">
      <alignment horizontal="right"/>
    </xf>
    <xf numFmtId="0" fontId="159" fillId="96" borderId="76" xfId="1027" applyFont="1" applyFill="1" applyBorder="1" applyAlignment="1">
      <alignment horizontal="right"/>
    </xf>
    <xf numFmtId="167" fontId="159" fillId="96" borderId="33" xfId="1027" applyNumberFormat="1" applyFont="1" applyFill="1" applyBorder="1" applyAlignment="1">
      <alignment horizontal="right"/>
    </xf>
    <xf numFmtId="167" fontId="159" fillId="96" borderId="60" xfId="1027" applyNumberFormat="1" applyFont="1" applyFill="1" applyBorder="1" applyAlignment="1">
      <alignment horizontal="right"/>
    </xf>
    <xf numFmtId="167" fontId="68" fillId="96" borderId="33" xfId="1027" applyNumberFormat="1" applyFont="1" applyFill="1" applyBorder="1" applyAlignment="1">
      <alignment horizontal="right"/>
    </xf>
    <xf numFmtId="167" fontId="68" fillId="96" borderId="0" xfId="1027" applyNumberFormat="1" applyFont="1" applyFill="1" applyAlignment="1">
      <alignment horizontal="right"/>
    </xf>
    <xf numFmtId="37" fontId="229" fillId="54" borderId="0" xfId="1027" applyNumberFormat="1" applyFont="1" applyFill="1" applyAlignment="1">
      <alignment horizontal="left"/>
    </xf>
    <xf numFmtId="0" fontId="178" fillId="96" borderId="0" xfId="0" applyFont="1" applyFill="1" applyAlignment="1">
      <alignment horizontal="right" wrapText="1"/>
    </xf>
    <xf numFmtId="0" fontId="178" fillId="0" borderId="0" xfId="0" applyFont="1" applyAlignment="1">
      <alignment horizontal="left"/>
    </xf>
    <xf numFmtId="37" fontId="190" fillId="0" borderId="0" xfId="1027" applyNumberFormat="1" applyFont="1" applyAlignment="1">
      <alignment horizontal="left"/>
    </xf>
    <xf numFmtId="37" fontId="160" fillId="0" borderId="0" xfId="1027" applyNumberFormat="1" applyFont="1" applyAlignment="1">
      <alignment horizontal="left"/>
    </xf>
    <xf numFmtId="196" fontId="156" fillId="96" borderId="0" xfId="1557" applyNumberFormat="1" applyFont="1" applyFill="1" applyBorder="1" applyAlignment="1" applyProtection="1">
      <alignment horizontal="right"/>
    </xf>
    <xf numFmtId="205" fontId="192" fillId="96" borderId="0" xfId="1104" applyNumberFormat="1" applyFont="1" applyFill="1" applyBorder="1" applyAlignment="1" applyProtection="1">
      <alignment horizontal="right"/>
    </xf>
    <xf numFmtId="0" fontId="156" fillId="54" borderId="0" xfId="1027" applyFont="1" applyFill="1" applyAlignment="1">
      <alignment vertical="top"/>
    </xf>
    <xf numFmtId="0" fontId="191" fillId="54" borderId="0" xfId="1027" applyFont="1" applyFill="1"/>
    <xf numFmtId="0" fontId="191" fillId="54" borderId="0" xfId="1027" applyFont="1" applyFill="1" applyAlignment="1">
      <alignment vertical="top"/>
    </xf>
    <xf numFmtId="196" fontId="228" fillId="97" borderId="0" xfId="1557" applyNumberFormat="1" applyFont="1" applyFill="1" applyBorder="1" applyAlignment="1" applyProtection="1"/>
    <xf numFmtId="196" fontId="192" fillId="94" borderId="0" xfId="1557" applyNumberFormat="1" applyFont="1" applyFill="1" applyBorder="1" applyAlignment="1" applyProtection="1"/>
    <xf numFmtId="196" fontId="192" fillId="97" borderId="0" xfId="1557" applyNumberFormat="1" applyFont="1" applyFill="1" applyBorder="1" applyAlignment="1" applyProtection="1"/>
    <xf numFmtId="250" fontId="192" fillId="54" borderId="0" xfId="751" applyNumberFormat="1" applyFont="1" applyFill="1" applyBorder="1" applyAlignment="1" applyProtection="1">
      <alignment horizontal="right"/>
    </xf>
    <xf numFmtId="2" fontId="68" fillId="54" borderId="0" xfId="1027" applyNumberFormat="1" applyFont="1" applyFill="1" applyAlignment="1">
      <alignment horizontal="right"/>
    </xf>
    <xf numFmtId="1" fontId="68" fillId="54" borderId="0" xfId="1027" applyNumberFormat="1" applyFont="1" applyFill="1" applyAlignment="1">
      <alignment horizontal="right"/>
    </xf>
    <xf numFmtId="205" fontId="156" fillId="0" borderId="0" xfId="751" applyNumberFormat="1" applyFont="1" applyFill="1" applyBorder="1" applyAlignment="1" applyProtection="1">
      <alignment horizontal="right"/>
    </xf>
    <xf numFmtId="253" fontId="68" fillId="0" borderId="0" xfId="823" applyNumberFormat="1" applyFont="1" applyFill="1" applyBorder="1" applyAlignment="1" applyProtection="1"/>
    <xf numFmtId="252" fontId="68" fillId="0" borderId="0" xfId="751" applyNumberFormat="1" applyFont="1" applyFill="1" applyBorder="1" applyAlignment="1" applyProtection="1"/>
    <xf numFmtId="0" fontId="68" fillId="54" borderId="0" xfId="1027" applyFont="1" applyFill="1"/>
    <xf numFmtId="2" fontId="140" fillId="96" borderId="0" xfId="751" applyNumberFormat="1" applyFont="1" applyFill="1" applyBorder="1" applyAlignment="1" applyProtection="1">
      <alignment horizontal="left"/>
    </xf>
    <xf numFmtId="253" fontId="140" fillId="96" borderId="0" xfId="751" applyNumberFormat="1" applyFont="1" applyFill="1" applyBorder="1" applyAlignment="1" applyProtection="1">
      <alignment horizontal="left"/>
    </xf>
    <xf numFmtId="168" fontId="140" fillId="96" borderId="0" xfId="751" applyNumberFormat="1" applyFont="1" applyFill="1" applyBorder="1" applyAlignment="1" applyProtection="1">
      <alignment horizontal="left"/>
    </xf>
    <xf numFmtId="236" fontId="140" fillId="96" borderId="0" xfId="751" applyNumberFormat="1" applyFont="1" applyFill="1" applyBorder="1" applyAlignment="1" applyProtection="1">
      <alignment horizontal="left"/>
    </xf>
    <xf numFmtId="236" fontId="140" fillId="96" borderId="0" xfId="751" applyNumberFormat="1" applyFont="1" applyFill="1" applyBorder="1" applyAlignment="1" applyProtection="1">
      <alignment horizontal="right"/>
    </xf>
    <xf numFmtId="0" fontId="156" fillId="96" borderId="0" xfId="1027" applyFont="1" applyFill="1" applyAlignment="1">
      <alignment horizontal="right" wrapText="1"/>
    </xf>
    <xf numFmtId="206" fontId="228" fillId="0" borderId="0" xfId="1104" applyNumberFormat="1" applyFont="1" applyFill="1" applyBorder="1" applyAlignment="1" applyProtection="1">
      <alignment horizontal="right" vertical="top"/>
    </xf>
    <xf numFmtId="167" fontId="68" fillId="96" borderId="0" xfId="1557" applyNumberFormat="1" applyFont="1" applyFill="1" applyAlignment="1" applyProtection="1"/>
    <xf numFmtId="10" fontId="156" fillId="96" borderId="0" xfId="1104" applyNumberFormat="1" applyFont="1" applyFill="1" applyBorder="1" applyAlignment="1" applyProtection="1"/>
    <xf numFmtId="206" fontId="192" fillId="94" borderId="0" xfId="1556" applyNumberFormat="1" applyFont="1" applyFill="1" applyBorder="1" applyAlignment="1" applyProtection="1">
      <alignment horizontal="right"/>
    </xf>
    <xf numFmtId="167" fontId="68" fillId="96" borderId="0" xfId="1557" applyNumberFormat="1" applyFont="1" applyFill="1" applyBorder="1" applyAlignment="1" applyProtection="1"/>
    <xf numFmtId="167" fontId="156" fillId="96" borderId="0" xfId="1557" applyNumberFormat="1" applyFont="1" applyFill="1" applyAlignment="1" applyProtection="1"/>
    <xf numFmtId="0" fontId="192" fillId="0" borderId="0" xfId="1027" applyFont="1" applyAlignment="1">
      <alignment vertical="top"/>
    </xf>
    <xf numFmtId="250" fontId="192" fillId="0" borderId="0" xfId="751" applyNumberFormat="1" applyFont="1" applyFill="1" applyBorder="1" applyAlignment="1" applyProtection="1">
      <alignment horizontal="right"/>
    </xf>
    <xf numFmtId="0" fontId="234" fillId="96" borderId="0" xfId="1027" applyFont="1" applyFill="1" applyAlignment="1">
      <alignment horizontal="left"/>
    </xf>
    <xf numFmtId="206" fontId="228" fillId="94" borderId="0" xfId="1556" applyNumberFormat="1" applyFont="1" applyFill="1" applyBorder="1" applyAlignment="1" applyProtection="1">
      <alignment horizontal="right"/>
    </xf>
    <xf numFmtId="0" fontId="162" fillId="0" borderId="0" xfId="1027" applyFont="1" applyAlignment="1">
      <alignment horizontal="left"/>
    </xf>
    <xf numFmtId="0" fontId="161" fillId="0" borderId="0" xfId="1027" applyFont="1" applyAlignment="1">
      <alignment vertical="center"/>
    </xf>
    <xf numFmtId="0" fontId="161" fillId="0" borderId="0" xfId="1027" applyFont="1" applyAlignment="1">
      <alignment horizontal="right"/>
    </xf>
    <xf numFmtId="0" fontId="4" fillId="0" borderId="0" xfId="1027"/>
    <xf numFmtId="0" fontId="230" fillId="0" borderId="0" xfId="1027" applyFont="1"/>
    <xf numFmtId="0" fontId="204" fillId="0" borderId="0" xfId="1027" applyFont="1"/>
    <xf numFmtId="0" fontId="202" fillId="54" borderId="0" xfId="1027" applyFont="1" applyFill="1"/>
    <xf numFmtId="0" fontId="162" fillId="0" borderId="0" xfId="0" applyFont="1"/>
    <xf numFmtId="236" fontId="68" fillId="54" borderId="60" xfId="1027" applyNumberFormat="1" applyFont="1" applyFill="1" applyBorder="1"/>
    <xf numFmtId="236" fontId="156" fillId="54" borderId="0" xfId="1027" applyNumberFormat="1" applyFont="1" applyFill="1"/>
    <xf numFmtId="236" fontId="68" fillId="54" borderId="0" xfId="1027" applyNumberFormat="1" applyFont="1" applyFill="1"/>
    <xf numFmtId="236" fontId="162" fillId="0" borderId="0" xfId="0" applyNumberFormat="1" applyFont="1"/>
    <xf numFmtId="213" fontId="162" fillId="0" borderId="0" xfId="0" applyNumberFormat="1" applyFont="1"/>
    <xf numFmtId="206" fontId="162" fillId="0" borderId="0" xfId="0" applyNumberFormat="1" applyFont="1"/>
    <xf numFmtId="205" fontId="156" fillId="0" borderId="0" xfId="751" applyNumberFormat="1" applyFont="1" applyFill="1" applyBorder="1" applyAlignment="1" applyProtection="1"/>
    <xf numFmtId="0" fontId="68" fillId="0" borderId="0" xfId="1027" applyFont="1"/>
    <xf numFmtId="266" fontId="156" fillId="0" borderId="0" xfId="751" applyNumberFormat="1" applyFont="1" applyFill="1" applyBorder="1" applyAlignment="1" applyProtection="1">
      <alignment horizontal="right"/>
    </xf>
    <xf numFmtId="266" fontId="156" fillId="96" borderId="0" xfId="751" applyNumberFormat="1" applyFont="1" applyFill="1" applyBorder="1" applyAlignment="1" applyProtection="1">
      <alignment horizontal="right"/>
    </xf>
    <xf numFmtId="49" fontId="156" fillId="96" borderId="0" xfId="751" applyNumberFormat="1" applyFont="1" applyFill="1" applyBorder="1" applyAlignment="1" applyProtection="1">
      <alignment horizontal="right"/>
    </xf>
    <xf numFmtId="49" fontId="156" fillId="0" borderId="0" xfId="751" applyNumberFormat="1" applyFont="1" applyFill="1" applyBorder="1" applyAlignment="1" applyProtection="1">
      <alignment horizontal="right"/>
    </xf>
    <xf numFmtId="0" fontId="161" fillId="54" borderId="0" xfId="1027" applyFont="1" applyFill="1" applyProtection="1">
      <protection locked="0"/>
    </xf>
    <xf numFmtId="0" fontId="163" fillId="0" borderId="0" xfId="1027" applyFont="1"/>
    <xf numFmtId="213" fontId="162" fillId="54" borderId="0" xfId="1027" applyNumberFormat="1" applyFont="1" applyFill="1"/>
    <xf numFmtId="41" fontId="161" fillId="0" borderId="0" xfId="1027" applyNumberFormat="1" applyFont="1"/>
    <xf numFmtId="249" fontId="162" fillId="0" borderId="0" xfId="823" applyNumberFormat="1" applyFont="1" applyFill="1" applyBorder="1" applyAlignment="1" applyProtection="1"/>
    <xf numFmtId="249" fontId="209" fillId="0" borderId="0" xfId="823" applyNumberFormat="1" applyFont="1" applyFill="1" applyBorder="1" applyAlignment="1" applyProtection="1"/>
    <xf numFmtId="249" fontId="219" fillId="0" borderId="0" xfId="823" applyNumberFormat="1" applyFont="1" applyFill="1" applyBorder="1" applyAlignment="1" applyProtection="1"/>
    <xf numFmtId="0" fontId="169" fillId="54" borderId="0" xfId="1027" applyFont="1" applyFill="1"/>
    <xf numFmtId="0" fontId="171" fillId="96" borderId="0" xfId="1027" applyFont="1" applyFill="1"/>
    <xf numFmtId="0" fontId="172" fillId="96" borderId="0" xfId="1027" applyFont="1" applyFill="1"/>
    <xf numFmtId="0" fontId="172" fillId="54" borderId="0" xfId="1027" applyFont="1" applyFill="1"/>
    <xf numFmtId="263" fontId="161" fillId="54" borderId="0" xfId="1027" applyNumberFormat="1" applyFont="1" applyFill="1"/>
    <xf numFmtId="213" fontId="159" fillId="0" borderId="0" xfId="1027" applyNumberFormat="1" applyFont="1"/>
    <xf numFmtId="43" fontId="161" fillId="54" borderId="0" xfId="1027" applyNumberFormat="1" applyFont="1" applyFill="1"/>
    <xf numFmtId="266" fontId="165" fillId="96" borderId="0" xfId="1104" applyNumberFormat="1" applyFont="1" applyFill="1" applyBorder="1" applyAlignment="1" applyProtection="1">
      <alignment horizontal="right" vertical="center"/>
    </xf>
    <xf numFmtId="268" fontId="162" fillId="0" borderId="0" xfId="823" applyNumberFormat="1" applyFont="1" applyFill="1" applyBorder="1" applyAlignment="1" applyProtection="1">
      <alignment horizontal="right"/>
    </xf>
    <xf numFmtId="0" fontId="199" fillId="0" borderId="0" xfId="0" applyFont="1"/>
    <xf numFmtId="0" fontId="199" fillId="96" borderId="0" xfId="0" applyFont="1" applyFill="1"/>
    <xf numFmtId="206" fontId="199" fillId="0" borderId="0" xfId="1099" applyNumberFormat="1" applyFont="1" applyAlignment="1"/>
    <xf numFmtId="206" fontId="161" fillId="54" borderId="0" xfId="1099" applyNumberFormat="1" applyFont="1" applyFill="1" applyAlignment="1"/>
    <xf numFmtId="206" fontId="4" fillId="0" borderId="0" xfId="1099" applyNumberFormat="1" applyFont="1" applyAlignment="1"/>
    <xf numFmtId="206" fontId="4" fillId="96" borderId="0" xfId="1099" applyNumberFormat="1" applyFont="1" applyFill="1" applyAlignment="1"/>
    <xf numFmtId="0" fontId="230" fillId="96" borderId="0" xfId="0" applyFont="1" applyFill="1"/>
    <xf numFmtId="0" fontId="190" fillId="96" borderId="0" xfId="1027" applyFont="1" applyFill="1"/>
    <xf numFmtId="37" fontId="156" fillId="96" borderId="0" xfId="1027" applyNumberFormat="1" applyFont="1" applyFill="1" applyAlignment="1">
      <alignment horizontal="left"/>
    </xf>
    <xf numFmtId="37" fontId="68" fillId="97" borderId="0" xfId="1027" applyNumberFormat="1" applyFont="1" applyFill="1"/>
    <xf numFmtId="0" fontId="192" fillId="54" borderId="0" xfId="1027" applyFont="1" applyFill="1"/>
    <xf numFmtId="264" fontId="156" fillId="96" borderId="0" xfId="1557" applyNumberFormat="1" applyFont="1" applyFill="1" applyBorder="1" applyAlignment="1" applyProtection="1">
      <alignment horizontal="right"/>
    </xf>
    <xf numFmtId="265" fontId="156" fillId="96" borderId="0" xfId="1557" applyNumberFormat="1" applyFont="1" applyFill="1" applyBorder="1" applyAlignment="1" applyProtection="1">
      <alignment horizontal="right"/>
    </xf>
    <xf numFmtId="266" fontId="192" fillId="0" borderId="0" xfId="1104" applyNumberFormat="1" applyFont="1" applyFill="1" applyBorder="1" applyAlignment="1" applyProtection="1">
      <alignment horizontal="right"/>
    </xf>
    <xf numFmtId="266" fontId="156" fillId="54" borderId="0" xfId="805" applyNumberFormat="1" applyFont="1" applyFill="1" applyBorder="1" applyAlignment="1" applyProtection="1">
      <alignment horizontal="right"/>
    </xf>
    <xf numFmtId="266" fontId="156" fillId="0" borderId="5" xfId="805" applyNumberFormat="1" applyFont="1" applyFill="1" applyBorder="1" applyAlignment="1" applyProtection="1">
      <alignment horizontal="right"/>
    </xf>
    <xf numFmtId="266" fontId="156" fillId="97" borderId="0" xfId="805" applyNumberFormat="1" applyFont="1" applyFill="1" applyBorder="1" applyAlignment="1" applyProtection="1">
      <alignment horizontal="right"/>
    </xf>
    <xf numFmtId="266" fontId="156" fillId="54" borderId="5" xfId="805" applyNumberFormat="1" applyFont="1" applyFill="1" applyBorder="1" applyAlignment="1" applyProtection="1">
      <alignment horizontal="right"/>
    </xf>
    <xf numFmtId="266" fontId="156" fillId="97" borderId="5" xfId="805" applyNumberFormat="1" applyFont="1" applyFill="1" applyBorder="1" applyAlignment="1" applyProtection="1">
      <alignment horizontal="right"/>
    </xf>
    <xf numFmtId="270" fontId="192" fillId="0" borderId="0" xfId="751" applyNumberFormat="1" applyFont="1" applyFill="1" applyBorder="1" applyAlignment="1" applyProtection="1">
      <alignment horizontal="right"/>
    </xf>
    <xf numFmtId="0" fontId="231" fillId="0" borderId="0" xfId="0" applyFont="1"/>
    <xf numFmtId="0" fontId="227" fillId="0" borderId="0" xfId="0" applyFont="1"/>
    <xf numFmtId="266" fontId="192" fillId="96" borderId="0" xfId="1104" applyNumberFormat="1" applyFont="1" applyFill="1" applyBorder="1" applyAlignment="1" applyProtection="1">
      <alignment horizontal="right"/>
    </xf>
    <xf numFmtId="266" fontId="192" fillId="96" borderId="0" xfId="1104" applyNumberFormat="1" applyFont="1" applyFill="1" applyBorder="1" applyAlignment="1" applyProtection="1">
      <alignment horizontal="right" vertical="top"/>
    </xf>
    <xf numFmtId="265" fontId="156" fillId="96" borderId="0" xfId="1557" applyNumberFormat="1" applyFont="1" applyFill="1" applyAlignment="1" applyProtection="1">
      <alignment horizontal="right" vertical="top"/>
    </xf>
    <xf numFmtId="0" fontId="232" fillId="0" borderId="0" xfId="0" applyFont="1"/>
    <xf numFmtId="0" fontId="191" fillId="94" borderId="0" xfId="1027" applyFont="1" applyFill="1"/>
    <xf numFmtId="273" fontId="156" fillId="96" borderId="0" xfId="751" applyNumberFormat="1" applyFont="1" applyFill="1" applyBorder="1" applyAlignment="1" applyProtection="1">
      <alignment horizontal="right"/>
    </xf>
    <xf numFmtId="271" fontId="156" fillId="96" borderId="0" xfId="1557" applyNumberFormat="1" applyFont="1" applyFill="1" applyBorder="1" applyAlignment="1" applyProtection="1">
      <alignment horizontal="right"/>
    </xf>
    <xf numFmtId="264" fontId="156" fillId="96" borderId="0" xfId="1557" applyNumberFormat="1" applyFont="1" applyFill="1" applyAlignment="1" applyProtection="1">
      <alignment horizontal="right"/>
    </xf>
    <xf numFmtId="271" fontId="156" fillId="96" borderId="0" xfId="1557" applyNumberFormat="1" applyFont="1" applyFill="1" applyAlignment="1" applyProtection="1">
      <alignment horizontal="right"/>
    </xf>
    <xf numFmtId="271" fontId="156" fillId="0" borderId="0" xfId="1557" applyNumberFormat="1" applyFont="1" applyFill="1" applyAlignment="1" applyProtection="1">
      <alignment horizontal="right"/>
    </xf>
    <xf numFmtId="264" fontId="156" fillId="96" borderId="33" xfId="1557" applyNumberFormat="1" applyFont="1" applyFill="1" applyBorder="1" applyAlignment="1" applyProtection="1">
      <alignment horizontal="right"/>
    </xf>
    <xf numFmtId="0" fontId="191" fillId="96" borderId="33" xfId="1027" applyFont="1" applyFill="1" applyBorder="1"/>
    <xf numFmtId="0" fontId="191" fillId="0" borderId="36" xfId="1027" applyFont="1" applyBorder="1"/>
    <xf numFmtId="0" fontId="191" fillId="0" borderId="33" xfId="1027" applyFont="1" applyBorder="1"/>
    <xf numFmtId="0" fontId="140" fillId="96" borderId="0" xfId="1027" applyFont="1" applyFill="1"/>
    <xf numFmtId="10" fontId="156" fillId="54" borderId="0" xfId="1099" applyNumberFormat="1" applyFont="1" applyFill="1" applyBorder="1" applyAlignment="1" applyProtection="1"/>
    <xf numFmtId="0" fontId="210" fillId="54" borderId="0" xfId="1027" applyFont="1" applyFill="1"/>
    <xf numFmtId="0" fontId="211" fillId="54" borderId="0" xfId="1027" applyFont="1" applyFill="1"/>
    <xf numFmtId="0" fontId="210" fillId="0" borderId="0" xfId="1027" applyFont="1"/>
    <xf numFmtId="236" fontId="210" fillId="54" borderId="0" xfId="1027" applyNumberFormat="1" applyFont="1" applyFill="1"/>
    <xf numFmtId="0" fontId="211" fillId="96" borderId="0" xfId="1027" applyFont="1" applyFill="1"/>
    <xf numFmtId="41" fontId="210" fillId="54" borderId="0" xfId="1027" applyNumberFormat="1" applyFont="1" applyFill="1"/>
    <xf numFmtId="0" fontId="210" fillId="96" borderId="0" xfId="1027" applyFont="1" applyFill="1"/>
    <xf numFmtId="0" fontId="163" fillId="54" borderId="60" xfId="1027" applyFont="1" applyFill="1" applyBorder="1"/>
    <xf numFmtId="41" fontId="162" fillId="54" borderId="0" xfId="1027" applyNumberFormat="1" applyFont="1" applyFill="1"/>
    <xf numFmtId="0" fontId="196" fillId="54" borderId="0" xfId="1027" applyFont="1" applyFill="1"/>
    <xf numFmtId="0" fontId="68" fillId="54" borderId="0" xfId="1027" applyFont="1" applyFill="1" applyAlignment="1">
      <alignment vertical="center"/>
    </xf>
    <xf numFmtId="0" fontId="68" fillId="54" borderId="66" xfId="1027" applyFont="1" applyFill="1" applyBorder="1" applyAlignment="1">
      <alignment vertical="center"/>
    </xf>
    <xf numFmtId="49" fontId="140" fillId="54" borderId="0" xfId="1027" applyNumberFormat="1" applyFont="1" applyFill="1"/>
    <xf numFmtId="0" fontId="169" fillId="96" borderId="0" xfId="1027" applyFont="1" applyFill="1" applyAlignment="1">
      <alignment horizontal="left" vertical="top" wrapText="1"/>
    </xf>
    <xf numFmtId="264" fontId="68" fillId="54" borderId="58" xfId="1027" applyNumberFormat="1" applyFont="1" applyFill="1" applyBorder="1" applyAlignment="1">
      <alignment horizontal="right" indent="2"/>
    </xf>
    <xf numFmtId="264" fontId="156" fillId="54" borderId="0" xfId="1027" applyNumberFormat="1" applyFont="1" applyFill="1" applyAlignment="1">
      <alignment horizontal="right" indent="2"/>
    </xf>
    <xf numFmtId="0" fontId="239" fillId="54" borderId="0" xfId="0" applyFont="1" applyFill="1" applyAlignment="1">
      <alignment horizontal="right" wrapText="1" indent="2"/>
    </xf>
    <xf numFmtId="265" fontId="68" fillId="54" borderId="59" xfId="1027" quotePrefix="1" applyNumberFormat="1" applyFont="1" applyFill="1" applyBorder="1" applyAlignment="1">
      <alignment horizontal="right" indent="2"/>
    </xf>
    <xf numFmtId="264" fontId="156" fillId="0" borderId="7" xfId="1027" quotePrefix="1" applyNumberFormat="1" applyFont="1" applyBorder="1" applyAlignment="1">
      <alignment horizontal="right"/>
    </xf>
    <xf numFmtId="0" fontId="239" fillId="54" borderId="7" xfId="0" applyFont="1" applyFill="1" applyBorder="1" applyAlignment="1">
      <alignment horizontal="right" wrapText="1" indent="2"/>
    </xf>
    <xf numFmtId="37" fontId="160" fillId="54" borderId="0" xfId="1027" applyNumberFormat="1" applyFont="1" applyFill="1" applyAlignment="1">
      <alignment horizontal="right"/>
    </xf>
    <xf numFmtId="0" fontId="165" fillId="54" borderId="33" xfId="1027" applyFont="1" applyFill="1" applyBorder="1"/>
    <xf numFmtId="264" fontId="156" fillId="54" borderId="0" xfId="1027" applyNumberFormat="1" applyFont="1" applyFill="1" applyAlignment="1">
      <alignment horizontal="right"/>
    </xf>
    <xf numFmtId="264" fontId="68" fillId="54" borderId="33" xfId="1027" applyNumberFormat="1" applyFont="1" applyFill="1" applyBorder="1" applyAlignment="1">
      <alignment horizontal="right" indent="2"/>
    </xf>
    <xf numFmtId="264" fontId="156" fillId="54" borderId="33" xfId="1027" applyNumberFormat="1" applyFont="1" applyFill="1" applyBorder="1" applyAlignment="1">
      <alignment horizontal="right" indent="2"/>
    </xf>
    <xf numFmtId="265" fontId="156" fillId="54" borderId="33" xfId="1027" quotePrefix="1" applyNumberFormat="1" applyFont="1" applyFill="1" applyBorder="1" applyAlignment="1">
      <alignment horizontal="right" indent="2"/>
    </xf>
    <xf numFmtId="264" fontId="156" fillId="0" borderId="33" xfId="1027" applyNumberFormat="1" applyFont="1" applyBorder="1" applyAlignment="1">
      <alignment horizontal="right" indent="2"/>
    </xf>
    <xf numFmtId="0" fontId="162" fillId="54" borderId="0" xfId="1027" applyFont="1" applyFill="1" applyAlignment="1">
      <alignment vertical="top"/>
    </xf>
    <xf numFmtId="0" fontId="163" fillId="54" borderId="0" xfId="1027" applyFont="1" applyFill="1" applyAlignment="1">
      <alignment vertical="top"/>
    </xf>
    <xf numFmtId="0" fontId="163" fillId="54" borderId="7" xfId="1027" applyFont="1" applyFill="1" applyBorder="1" applyAlignment="1">
      <alignment vertical="center"/>
    </xf>
    <xf numFmtId="0" fontId="163" fillId="54" borderId="7" xfId="1027" applyFont="1" applyFill="1" applyBorder="1"/>
    <xf numFmtId="0" fontId="163" fillId="54" borderId="7" xfId="1027" applyFont="1" applyFill="1" applyBorder="1" applyAlignment="1">
      <alignment vertical="top"/>
    </xf>
    <xf numFmtId="0" fontId="163" fillId="0" borderId="0" xfId="1027" applyFont="1" applyAlignment="1">
      <alignment vertical="center"/>
    </xf>
    <xf numFmtId="0" fontId="163" fillId="0" borderId="7" xfId="1027" applyFont="1" applyBorder="1"/>
    <xf numFmtId="0" fontId="163" fillId="0" borderId="0" xfId="1027" applyFont="1" applyAlignment="1">
      <alignment vertical="top"/>
    </xf>
    <xf numFmtId="0" fontId="162" fillId="0" borderId="0" xfId="1027" applyFont="1" applyAlignment="1">
      <alignment wrapText="1"/>
    </xf>
    <xf numFmtId="37" fontId="9" fillId="54" borderId="0" xfId="1027" applyNumberFormat="1" applyFont="1" applyFill="1"/>
    <xf numFmtId="0" fontId="153" fillId="0" borderId="0" xfId="0" applyFont="1" applyAlignment="1">
      <alignment horizontal="right"/>
    </xf>
    <xf numFmtId="0" fontId="158" fillId="54" borderId="33" xfId="0" applyFont="1" applyFill="1" applyBorder="1" applyAlignment="1">
      <alignment horizontal="right" wrapText="1" indent="2"/>
    </xf>
    <xf numFmtId="264" fontId="179" fillId="96" borderId="33" xfId="1555" applyNumberFormat="1" applyFont="1" applyFill="1" applyBorder="1" applyAlignment="1" applyProtection="1">
      <alignment horizontal="right"/>
    </xf>
    <xf numFmtId="0" fontId="186" fillId="54" borderId="33" xfId="0" applyFont="1" applyFill="1" applyBorder="1" applyAlignment="1">
      <alignment horizontal="left" wrapText="1"/>
    </xf>
    <xf numFmtId="37" fontId="68" fillId="0" borderId="0" xfId="1027" applyNumberFormat="1" applyFont="1" applyAlignment="1">
      <alignment horizontal="left"/>
    </xf>
    <xf numFmtId="37" fontId="68" fillId="54" borderId="0" xfId="1027" applyNumberFormat="1" applyFont="1" applyFill="1" applyAlignment="1">
      <alignment horizontal="left"/>
    </xf>
    <xf numFmtId="37" fontId="163" fillId="54" borderId="96" xfId="1027" applyNumberFormat="1" applyFont="1" applyFill="1" applyBorder="1" applyAlignment="1">
      <alignment horizontal="right" wrapText="1" indent="2"/>
    </xf>
    <xf numFmtId="37" fontId="162" fillId="54" borderId="76" xfId="1027" applyNumberFormat="1" applyFont="1" applyFill="1" applyBorder="1" applyAlignment="1">
      <alignment horizontal="right" wrapText="1" indent="2"/>
    </xf>
    <xf numFmtId="37" fontId="156" fillId="54" borderId="33" xfId="1027" applyNumberFormat="1" applyFont="1" applyFill="1" applyBorder="1" applyAlignment="1">
      <alignment horizontal="right" wrapText="1" indent="3"/>
    </xf>
    <xf numFmtId="264" fontId="156" fillId="96" borderId="33" xfId="1555" applyNumberFormat="1" applyFont="1" applyFill="1" applyBorder="1" applyAlignment="1" applyProtection="1">
      <alignment horizontal="right"/>
    </xf>
    <xf numFmtId="37" fontId="164" fillId="0" borderId="0" xfId="1027" applyNumberFormat="1" applyFont="1" applyAlignment="1">
      <alignment horizontal="left"/>
    </xf>
    <xf numFmtId="0" fontId="164" fillId="54" borderId="0" xfId="1027" applyFont="1" applyFill="1" applyAlignment="1">
      <alignment horizontal="right"/>
    </xf>
    <xf numFmtId="37" fontId="140" fillId="54" borderId="33" xfId="1027" applyNumberFormat="1" applyFont="1" applyFill="1" applyBorder="1" applyAlignment="1">
      <alignment horizontal="right" wrapText="1" indent="2"/>
    </xf>
    <xf numFmtId="0" fontId="140" fillId="54" borderId="33" xfId="1027" applyFont="1" applyFill="1" applyBorder="1" applyAlignment="1">
      <alignment horizontal="right" wrapText="1"/>
    </xf>
    <xf numFmtId="37" fontId="68" fillId="54" borderId="33" xfId="1027" applyNumberFormat="1" applyFont="1" applyFill="1" applyBorder="1" applyAlignment="1">
      <alignment horizontal="right" wrapText="1" indent="3"/>
    </xf>
    <xf numFmtId="0" fontId="68" fillId="97" borderId="5" xfId="1027" applyFont="1" applyFill="1" applyBorder="1"/>
    <xf numFmtId="0" fontId="156" fillId="96" borderId="0" xfId="1027" applyFont="1" applyFill="1" applyAlignment="1">
      <alignment horizontal="left" vertical="center" indent="1"/>
    </xf>
    <xf numFmtId="41" fontId="68" fillId="96" borderId="0" xfId="1027" applyNumberFormat="1" applyFont="1" applyFill="1"/>
    <xf numFmtId="0" fontId="156" fillId="96" borderId="33" xfId="1027" applyFont="1" applyFill="1" applyBorder="1" applyAlignment="1">
      <alignment horizontal="left" vertical="center" indent="1"/>
    </xf>
    <xf numFmtId="41" fontId="68" fillId="96" borderId="33" xfId="1027" applyNumberFormat="1" applyFont="1" applyFill="1" applyBorder="1"/>
    <xf numFmtId="190" fontId="68" fillId="96" borderId="0" xfId="1027" applyNumberFormat="1" applyFont="1" applyFill="1" applyAlignment="1">
      <alignment horizontal="right"/>
    </xf>
    <xf numFmtId="190" fontId="68" fillId="96" borderId="33" xfId="1027" applyNumberFormat="1" applyFont="1" applyFill="1" applyBorder="1" applyAlignment="1">
      <alignment horizontal="right" vertical="top"/>
    </xf>
    <xf numFmtId="0" fontId="156" fillId="96" borderId="20" xfId="1027" applyFont="1" applyFill="1" applyBorder="1"/>
    <xf numFmtId="256" fontId="68" fillId="96" borderId="20" xfId="1027" applyNumberFormat="1" applyFont="1" applyFill="1" applyBorder="1" applyAlignment="1">
      <alignment horizontal="right"/>
    </xf>
    <xf numFmtId="10" fontId="68" fillId="96" borderId="0" xfId="1104" applyNumberFormat="1" applyFont="1" applyFill="1" applyBorder="1" applyAlignment="1" applyProtection="1">
      <alignment vertical="top"/>
    </xf>
    <xf numFmtId="0" fontId="156" fillId="96" borderId="0" xfId="1027" applyFont="1" applyFill="1" applyAlignment="1">
      <alignment horizontal="left" indent="1"/>
    </xf>
    <xf numFmtId="0" fontId="68" fillId="94" borderId="63" xfId="1027" applyFont="1" applyFill="1" applyBorder="1"/>
    <xf numFmtId="0" fontId="68" fillId="94" borderId="0" xfId="1027" applyFont="1" applyFill="1" applyAlignment="1">
      <alignment vertical="center"/>
    </xf>
    <xf numFmtId="0" fontId="212" fillId="54" borderId="7" xfId="1027" applyFont="1" applyFill="1" applyBorder="1"/>
    <xf numFmtId="194" fontId="164" fillId="96" borderId="58" xfId="1558" applyNumberFormat="1" applyFont="1" applyFill="1" applyBorder="1" applyAlignment="1" applyProtection="1">
      <alignment horizontal="right"/>
    </xf>
    <xf numFmtId="194" fontId="140" fillId="96" borderId="0" xfId="1558" applyNumberFormat="1" applyFont="1" applyFill="1" applyBorder="1" applyAlignment="1" applyProtection="1">
      <alignment horizontal="right"/>
    </xf>
    <xf numFmtId="167" fontId="140" fillId="96" borderId="0" xfId="0" applyNumberFormat="1" applyFont="1" applyFill="1" applyAlignment="1">
      <alignment horizontal="right"/>
    </xf>
    <xf numFmtId="276" fontId="164" fillId="96" borderId="59" xfId="1558" applyNumberFormat="1" applyFont="1" applyFill="1" applyBorder="1" applyAlignment="1" applyProtection="1">
      <alignment horizontal="right"/>
    </xf>
    <xf numFmtId="0" fontId="164" fillId="54" borderId="7" xfId="1027" applyFont="1" applyFill="1" applyBorder="1" applyAlignment="1">
      <alignment horizontal="right"/>
    </xf>
    <xf numFmtId="276" fontId="140" fillId="96" borderId="7" xfId="1558" applyNumberFormat="1" applyFont="1" applyFill="1" applyBorder="1" applyAlignment="1" applyProtection="1">
      <alignment horizontal="right"/>
    </xf>
    <xf numFmtId="167" fontId="140" fillId="96" borderId="7" xfId="0" applyNumberFormat="1" applyFont="1" applyFill="1" applyBorder="1" applyAlignment="1">
      <alignment horizontal="right"/>
    </xf>
    <xf numFmtId="0" fontId="168" fillId="54" borderId="7" xfId="1027" applyFont="1" applyFill="1" applyBorder="1"/>
    <xf numFmtId="0" fontId="140" fillId="54" borderId="0" xfId="1027" applyFont="1" applyFill="1" applyAlignment="1">
      <alignment horizontal="left" indent="1"/>
    </xf>
    <xf numFmtId="0" fontId="140" fillId="96" borderId="0" xfId="1027" applyFont="1" applyFill="1" applyAlignment="1">
      <alignment horizontal="left" indent="2"/>
    </xf>
    <xf numFmtId="0" fontId="140" fillId="0" borderId="0" xfId="1027" applyFont="1" applyAlignment="1">
      <alignment horizontal="left" indent="2"/>
    </xf>
    <xf numFmtId="0" fontId="164" fillId="54" borderId="35" xfId="1027" applyFont="1" applyFill="1" applyBorder="1" applyAlignment="1">
      <alignment horizontal="left" vertical="top"/>
    </xf>
    <xf numFmtId="0" fontId="140" fillId="54" borderId="0" xfId="1027" applyFont="1" applyFill="1" applyAlignment="1">
      <alignment horizontal="left" indent="2"/>
    </xf>
    <xf numFmtId="0" fontId="140" fillId="54" borderId="0" xfId="1027" applyFont="1" applyFill="1" applyAlignment="1">
      <alignment horizontal="left" wrapText="1" indent="2"/>
    </xf>
    <xf numFmtId="0" fontId="140" fillId="54" borderId="0" xfId="1027" applyFont="1" applyFill="1" applyAlignment="1">
      <alignment horizontal="left" vertical="center" wrapText="1" indent="2"/>
    </xf>
    <xf numFmtId="0" fontId="140" fillId="54" borderId="35" xfId="1027" applyFont="1" applyFill="1" applyBorder="1" applyAlignment="1">
      <alignment vertical="top"/>
    </xf>
    <xf numFmtId="0" fontId="140" fillId="54" borderId="0" xfId="1027" applyFont="1" applyFill="1" applyAlignment="1">
      <alignment vertical="top"/>
    </xf>
    <xf numFmtId="0" fontId="164" fillId="54" borderId="0" xfId="1027" applyFont="1" applyFill="1" applyAlignment="1">
      <alignment vertical="center"/>
    </xf>
    <xf numFmtId="194" fontId="210" fillId="96" borderId="7" xfId="1558" applyNumberFormat="1" applyFont="1" applyFill="1" applyBorder="1" applyAlignment="1" applyProtection="1">
      <alignment horizontal="right"/>
    </xf>
    <xf numFmtId="0" fontId="212" fillId="96" borderId="0" xfId="1027" applyFont="1" applyFill="1" applyAlignment="1">
      <alignment wrapText="1"/>
    </xf>
    <xf numFmtId="194" fontId="210" fillId="96" borderId="7" xfId="1558" applyNumberFormat="1" applyFont="1" applyFill="1" applyBorder="1" applyAlignment="1" applyProtection="1">
      <alignment horizontal="right" wrapText="1"/>
    </xf>
    <xf numFmtId="0" fontId="212" fillId="54" borderId="0" xfId="1027" applyFont="1" applyFill="1" applyAlignment="1">
      <alignment wrapText="1"/>
    </xf>
    <xf numFmtId="0" fontId="212" fillId="54" borderId="7" xfId="1027" applyFont="1" applyFill="1" applyBorder="1" applyAlignment="1">
      <alignment wrapText="1"/>
    </xf>
    <xf numFmtId="49" fontId="210" fillId="54" borderId="0" xfId="1027" applyNumberFormat="1" applyFont="1" applyFill="1" applyAlignment="1">
      <alignment horizontal="left" wrapText="1" indent="1"/>
    </xf>
    <xf numFmtId="0" fontId="210" fillId="0" borderId="0" xfId="1027" applyFont="1" applyAlignment="1">
      <alignment horizontal="left" indent="2"/>
    </xf>
    <xf numFmtId="0" fontId="210" fillId="0" borderId="0" xfId="1027" applyFont="1" applyAlignment="1">
      <alignment horizontal="left" wrapText="1" indent="2"/>
    </xf>
    <xf numFmtId="0" fontId="211" fillId="54" borderId="35" xfId="1027" applyFont="1" applyFill="1" applyBorder="1" applyAlignment="1">
      <alignment horizontal="left"/>
    </xf>
    <xf numFmtId="0" fontId="210" fillId="54" borderId="35" xfId="1027" applyFont="1" applyFill="1" applyBorder="1"/>
    <xf numFmtId="0" fontId="205" fillId="54" borderId="0" xfId="1027" applyFont="1" applyFill="1" applyAlignment="1">
      <alignment horizontal="left"/>
    </xf>
    <xf numFmtId="0" fontId="202" fillId="54" borderId="0" xfId="1027" applyFont="1" applyFill="1" applyAlignment="1">
      <alignment horizontal="left"/>
    </xf>
    <xf numFmtId="0" fontId="202" fillId="54" borderId="0" xfId="1027" quotePrefix="1" applyFont="1" applyFill="1" applyAlignment="1">
      <alignment horizontal="left"/>
    </xf>
    <xf numFmtId="37" fontId="160" fillId="54" borderId="0" xfId="1027" applyNumberFormat="1" applyFont="1" applyFill="1" applyAlignment="1">
      <alignment horizontal="right" vertical="top"/>
    </xf>
    <xf numFmtId="0" fontId="160" fillId="97" borderId="80" xfId="1027" applyFont="1" applyFill="1" applyBorder="1"/>
    <xf numFmtId="0" fontId="160" fillId="94" borderId="5" xfId="1027" applyFont="1" applyFill="1" applyBorder="1"/>
    <xf numFmtId="0" fontId="160" fillId="94" borderId="48" xfId="1027" applyFont="1" applyFill="1" applyBorder="1"/>
    <xf numFmtId="0" fontId="194" fillId="96" borderId="1" xfId="1027" applyFont="1" applyFill="1" applyBorder="1" applyAlignment="1">
      <alignment vertical="top"/>
    </xf>
    <xf numFmtId="0" fontId="194" fillId="54" borderId="17" xfId="1027" applyFont="1" applyFill="1" applyBorder="1"/>
    <xf numFmtId="0" fontId="194" fillId="54" borderId="1" xfId="1027" applyFont="1" applyFill="1" applyBorder="1"/>
    <xf numFmtId="0" fontId="194" fillId="96" borderId="0" xfId="1027" applyFont="1" applyFill="1"/>
    <xf numFmtId="0" fontId="194" fillId="0" borderId="1" xfId="1027" applyFont="1" applyBorder="1"/>
    <xf numFmtId="0" fontId="194" fillId="0" borderId="0" xfId="1027" applyFont="1"/>
    <xf numFmtId="17" fontId="190" fillId="54" borderId="17" xfId="0" quotePrefix="1" applyNumberFormat="1" applyFont="1" applyFill="1" applyBorder="1" applyAlignment="1">
      <alignment horizontal="right"/>
    </xf>
    <xf numFmtId="0" fontId="160" fillId="54" borderId="1" xfId="1027" applyFont="1" applyFill="1" applyBorder="1"/>
    <xf numFmtId="0" fontId="190" fillId="54" borderId="0" xfId="1027" applyFont="1" applyFill="1" applyAlignment="1">
      <alignment horizontal="left"/>
    </xf>
    <xf numFmtId="0" fontId="190" fillId="54" borderId="17" xfId="0" applyFont="1" applyFill="1" applyBorder="1"/>
    <xf numFmtId="0" fontId="190" fillId="54" borderId="1" xfId="1027" applyFont="1" applyFill="1" applyBorder="1" applyAlignment="1">
      <alignment horizontal="left" indent="1"/>
    </xf>
    <xf numFmtId="0" fontId="190" fillId="96" borderId="0" xfId="1027" applyFont="1" applyFill="1" applyAlignment="1">
      <alignment horizontal="left"/>
    </xf>
    <xf numFmtId="0" fontId="190" fillId="0" borderId="1" xfId="1027" applyFont="1" applyBorder="1"/>
    <xf numFmtId="0" fontId="190" fillId="54" borderId="36" xfId="1027" applyFont="1" applyFill="1" applyBorder="1"/>
    <xf numFmtId="0" fontId="190" fillId="54" borderId="33" xfId="1027" applyFont="1" applyFill="1" applyBorder="1"/>
    <xf numFmtId="0" fontId="190" fillId="96" borderId="33" xfId="1027" applyFont="1" applyFill="1" applyBorder="1"/>
    <xf numFmtId="0" fontId="190" fillId="54" borderId="47" xfId="1027" applyFont="1" applyFill="1" applyBorder="1"/>
    <xf numFmtId="0" fontId="160" fillId="97" borderId="5" xfId="1027" applyFont="1" applyFill="1" applyBorder="1"/>
    <xf numFmtId="17" fontId="160" fillId="96" borderId="0" xfId="0" applyNumberFormat="1" applyFont="1" applyFill="1" applyAlignment="1">
      <alignment horizontal="right"/>
    </xf>
    <xf numFmtId="17" fontId="160" fillId="96" borderId="58" xfId="0" applyNumberFormat="1" applyFont="1" applyFill="1" applyBorder="1" applyAlignment="1">
      <alignment horizontal="right"/>
    </xf>
    <xf numFmtId="17" fontId="190" fillId="96" borderId="0" xfId="0" applyNumberFormat="1" applyFont="1" applyFill="1" applyAlignment="1">
      <alignment horizontal="right"/>
    </xf>
    <xf numFmtId="0" fontId="190" fillId="96" borderId="0" xfId="0" applyFont="1" applyFill="1" applyAlignment="1">
      <alignment horizontal="right"/>
    </xf>
    <xf numFmtId="37" fontId="190" fillId="54" borderId="17" xfId="1027" applyNumberFormat="1" applyFont="1" applyFill="1" applyBorder="1" applyAlignment="1">
      <alignment horizontal="right" wrapText="1" indent="3"/>
    </xf>
    <xf numFmtId="0" fontId="160" fillId="96" borderId="0" xfId="0" applyFont="1" applyFill="1"/>
    <xf numFmtId="0" fontId="160" fillId="96" borderId="59" xfId="0" applyFont="1" applyFill="1" applyBorder="1"/>
    <xf numFmtId="0" fontId="190" fillId="96" borderId="70" xfId="0" applyFont="1" applyFill="1" applyBorder="1" applyAlignment="1">
      <alignment horizontal="right"/>
    </xf>
    <xf numFmtId="0" fontId="190" fillId="96" borderId="7" xfId="0" applyFont="1" applyFill="1" applyBorder="1" applyAlignment="1">
      <alignment horizontal="right" wrapText="1"/>
    </xf>
    <xf numFmtId="37" fontId="190" fillId="54" borderId="55" xfId="1027" applyNumberFormat="1" applyFont="1" applyFill="1" applyBorder="1" applyAlignment="1">
      <alignment horizontal="right" wrapText="1" indent="3"/>
    </xf>
    <xf numFmtId="0" fontId="160" fillId="0" borderId="1" xfId="1027" applyFont="1" applyBorder="1"/>
    <xf numFmtId="0" fontId="190" fillId="96" borderId="17" xfId="1027" applyFont="1" applyFill="1" applyBorder="1"/>
    <xf numFmtId="0" fontId="190" fillId="0" borderId="1" xfId="1027" applyFont="1" applyBorder="1" applyAlignment="1">
      <alignment horizontal="left" indent="1"/>
    </xf>
    <xf numFmtId="167" fontId="160" fillId="0" borderId="0" xfId="1027" applyNumberFormat="1" applyFont="1"/>
    <xf numFmtId="0" fontId="160" fillId="54" borderId="36" xfId="1027" applyFont="1" applyFill="1" applyBorder="1"/>
    <xf numFmtId="0" fontId="160" fillId="54" borderId="33" xfId="1027" applyFont="1" applyFill="1" applyBorder="1"/>
    <xf numFmtId="0" fontId="160" fillId="96" borderId="33" xfId="1027" applyFont="1" applyFill="1" applyBorder="1"/>
    <xf numFmtId="0" fontId="160" fillId="97" borderId="48" xfId="1027" applyFont="1" applyFill="1" applyBorder="1"/>
    <xf numFmtId="0" fontId="190" fillId="96" borderId="0" xfId="1027" applyFont="1" applyFill="1" applyAlignment="1">
      <alignment horizontal="right"/>
    </xf>
    <xf numFmtId="0" fontId="190" fillId="96" borderId="17" xfId="1027" applyFont="1" applyFill="1" applyBorder="1" applyAlignment="1">
      <alignment horizontal="right"/>
    </xf>
    <xf numFmtId="0" fontId="160" fillId="0" borderId="0" xfId="0" applyFont="1"/>
    <xf numFmtId="0" fontId="190" fillId="96" borderId="7" xfId="0" applyFont="1" applyFill="1" applyBorder="1"/>
    <xf numFmtId="0" fontId="190" fillId="96" borderId="7" xfId="1027" applyFont="1" applyFill="1" applyBorder="1" applyAlignment="1">
      <alignment horizontal="right"/>
    </xf>
    <xf numFmtId="0" fontId="210" fillId="96" borderId="0" xfId="1027" applyFont="1" applyFill="1" applyAlignment="1">
      <alignment vertical="center"/>
    </xf>
    <xf numFmtId="0" fontId="241" fillId="96" borderId="0" xfId="1027" applyFont="1" applyFill="1" applyAlignment="1">
      <alignment horizontal="left" vertical="top"/>
    </xf>
    <xf numFmtId="0" fontId="243" fillId="0" borderId="0" xfId="1027" applyFont="1" applyAlignment="1">
      <alignment horizontal="right"/>
    </xf>
    <xf numFmtId="0" fontId="243" fillId="0" borderId="0" xfId="1027" applyFont="1" applyAlignment="1">
      <alignment horizontal="right" vertical="center"/>
    </xf>
    <xf numFmtId="0" fontId="242" fillId="54" borderId="0" xfId="1027" applyFont="1" applyFill="1" applyAlignment="1">
      <alignment horizontal="right"/>
    </xf>
    <xf numFmtId="0" fontId="244" fillId="54" borderId="0" xfId="1027" applyFont="1" applyFill="1" applyAlignment="1">
      <alignment horizontal="right"/>
    </xf>
    <xf numFmtId="37" fontId="244" fillId="54" borderId="0" xfId="1027" applyNumberFormat="1" applyFont="1" applyFill="1" applyAlignment="1">
      <alignment horizontal="right"/>
    </xf>
    <xf numFmtId="0" fontId="231" fillId="0" borderId="0" xfId="0" applyFont="1" applyAlignment="1">
      <alignment vertical="center"/>
    </xf>
    <xf numFmtId="0" fontId="156" fillId="96" borderId="0" xfId="1027" applyFont="1" applyFill="1" applyAlignment="1">
      <alignment vertical="center"/>
    </xf>
    <xf numFmtId="190" fontId="68" fillId="96" borderId="0" xfId="1027" applyNumberFormat="1" applyFont="1" applyFill="1" applyAlignment="1">
      <alignment horizontal="right" vertical="center"/>
    </xf>
    <xf numFmtId="167" fontId="156" fillId="96" borderId="0" xfId="1557" applyNumberFormat="1" applyFont="1" applyFill="1" applyAlignment="1" applyProtection="1">
      <alignment vertical="center"/>
    </xf>
    <xf numFmtId="41" fontId="161" fillId="0" borderId="0" xfId="1027" applyNumberFormat="1" applyFont="1" applyAlignment="1">
      <alignment vertical="center"/>
    </xf>
    <xf numFmtId="0" fontId="210" fillId="0" borderId="0" xfId="1027" applyFont="1" applyAlignment="1">
      <alignment horizontal="left" vertical="center" indent="2"/>
    </xf>
    <xf numFmtId="0" fontId="198" fillId="54" borderId="66" xfId="1027" applyFont="1" applyFill="1" applyBorder="1"/>
    <xf numFmtId="0" fontId="68" fillId="54" borderId="7" xfId="1027" applyFont="1" applyFill="1" applyBorder="1"/>
    <xf numFmtId="0" fontId="68" fillId="54" borderId="66" xfId="1027" applyFont="1" applyFill="1" applyBorder="1"/>
    <xf numFmtId="49" fontId="68" fillId="54" borderId="0" xfId="1027" applyNumberFormat="1" applyFont="1" applyFill="1"/>
    <xf numFmtId="49" fontId="68" fillId="54" borderId="19" xfId="1027" applyNumberFormat="1" applyFont="1" applyFill="1" applyBorder="1" applyAlignment="1">
      <alignment horizontal="left" vertical="top"/>
    </xf>
    <xf numFmtId="0" fontId="162" fillId="54" borderId="59" xfId="1027" applyFont="1" applyFill="1" applyBorder="1"/>
    <xf numFmtId="0" fontId="162" fillId="54" borderId="66" xfId="1027" applyFont="1" applyFill="1" applyBorder="1"/>
    <xf numFmtId="0" fontId="169" fillId="54" borderId="0" xfId="1027" applyFont="1" applyFill="1" applyAlignment="1">
      <alignment vertical="top"/>
    </xf>
    <xf numFmtId="0" fontId="140" fillId="96" borderId="0" xfId="1027" applyFont="1" applyFill="1" applyAlignment="1">
      <alignment vertical="top" wrapText="1"/>
    </xf>
    <xf numFmtId="0" fontId="156" fillId="54" borderId="0" xfId="1027" applyFont="1" applyFill="1" applyAlignment="1">
      <alignment horizontal="left" indent="1"/>
    </xf>
    <xf numFmtId="0" fontId="68" fillId="0" borderId="0" xfId="1027" applyFont="1" applyAlignment="1">
      <alignment vertical="center"/>
    </xf>
    <xf numFmtId="0" fontId="162" fillId="54" borderId="0" xfId="1027" applyFont="1" applyFill="1" applyAlignment="1">
      <alignment vertical="center"/>
    </xf>
    <xf numFmtId="0" fontId="162" fillId="0" borderId="0" xfId="0" applyFont="1" applyAlignment="1">
      <alignment vertical="center"/>
    </xf>
    <xf numFmtId="0" fontId="162" fillId="54" borderId="0" xfId="1027" applyFont="1" applyFill="1" applyAlignment="1">
      <alignment horizontal="center" vertical="center"/>
    </xf>
    <xf numFmtId="0" fontId="68" fillId="54" borderId="7" xfId="1027" applyFont="1" applyFill="1" applyBorder="1" applyAlignment="1">
      <alignment vertical="center"/>
    </xf>
    <xf numFmtId="0" fontId="162" fillId="54" borderId="66" xfId="1027" applyFont="1" applyFill="1" applyBorder="1" applyAlignment="1">
      <alignment vertical="center"/>
    </xf>
    <xf numFmtId="264" fontId="68" fillId="54" borderId="0" xfId="1027" applyNumberFormat="1" applyFont="1" applyFill="1" applyAlignment="1">
      <alignment horizontal="right" vertical="center"/>
    </xf>
    <xf numFmtId="264" fontId="156" fillId="0" borderId="0" xfId="1027" applyNumberFormat="1" applyFont="1" applyAlignment="1">
      <alignment horizontal="right" vertical="center"/>
    </xf>
    <xf numFmtId="264" fontId="156" fillId="54" borderId="0" xfId="1027" applyNumberFormat="1" applyFont="1" applyFill="1" applyAlignment="1">
      <alignment horizontal="right" vertical="center"/>
    </xf>
    <xf numFmtId="264" fontId="156" fillId="54" borderId="0" xfId="1027" applyNumberFormat="1" applyFont="1" applyFill="1" applyAlignment="1">
      <alignment vertical="center"/>
    </xf>
    <xf numFmtId="37" fontId="168" fillId="54" borderId="33" xfId="1027" applyNumberFormat="1" applyFont="1" applyFill="1" applyBorder="1"/>
    <xf numFmtId="0" fontId="164" fillId="97" borderId="0" xfId="1027" applyFont="1" applyFill="1" applyAlignment="1">
      <alignment vertical="top"/>
    </xf>
    <xf numFmtId="0" fontId="140" fillId="96" borderId="0" xfId="1027" applyFont="1" applyFill="1" applyAlignment="1">
      <alignment horizontal="left" vertical="center" indent="1"/>
    </xf>
    <xf numFmtId="0" fontId="140" fillId="96" borderId="33" xfId="1027" applyFont="1" applyFill="1" applyBorder="1" applyAlignment="1">
      <alignment horizontal="left" vertical="center" indent="1"/>
    </xf>
    <xf numFmtId="0" fontId="140" fillId="96" borderId="0" xfId="1027" applyFont="1" applyFill="1" applyAlignment="1">
      <alignment vertical="top"/>
    </xf>
    <xf numFmtId="0" fontId="140" fillId="96" borderId="20" xfId="1027" applyFont="1" applyFill="1" applyBorder="1"/>
    <xf numFmtId="0" fontId="164" fillId="97" borderId="0" xfId="1027" applyFont="1" applyFill="1"/>
    <xf numFmtId="0" fontId="140" fillId="96" borderId="0" xfId="1027" applyFont="1" applyFill="1" applyAlignment="1">
      <alignment horizontal="left" indent="1"/>
    </xf>
    <xf numFmtId="0" fontId="164" fillId="94" borderId="63" xfId="1027" applyFont="1" applyFill="1" applyBorder="1"/>
    <xf numFmtId="0" fontId="140" fillId="54" borderId="63" xfId="1027" applyFont="1" applyFill="1" applyBorder="1" applyAlignment="1">
      <alignment horizontal="left" indent="1"/>
    </xf>
    <xf numFmtId="0" fontId="164" fillId="94" borderId="0" xfId="1027" applyFont="1" applyFill="1"/>
    <xf numFmtId="37" fontId="140" fillId="54" borderId="76" xfId="1027" applyNumberFormat="1" applyFont="1" applyFill="1" applyBorder="1" applyAlignment="1">
      <alignment horizontal="right" wrapText="1" indent="2"/>
    </xf>
    <xf numFmtId="0" fontId="162" fillId="94" borderId="60" xfId="1027" applyFont="1" applyFill="1" applyBorder="1"/>
    <xf numFmtId="37" fontId="162" fillId="54" borderId="60" xfId="1027" applyNumberFormat="1" applyFont="1" applyFill="1" applyBorder="1"/>
    <xf numFmtId="37" fontId="156" fillId="0" borderId="0" xfId="1027" applyNumberFormat="1" applyFont="1" applyAlignment="1">
      <alignment horizontal="left"/>
    </xf>
    <xf numFmtId="0" fontId="162" fillId="54" borderId="33" xfId="1027" applyFont="1" applyFill="1" applyBorder="1" applyAlignment="1">
      <alignment horizontal="right"/>
    </xf>
    <xf numFmtId="264" fontId="162" fillId="96" borderId="0" xfId="1027" applyNumberFormat="1" applyFont="1" applyFill="1" applyAlignment="1">
      <alignment horizontal="right"/>
    </xf>
    <xf numFmtId="265" fontId="162" fillId="96" borderId="0" xfId="1027" applyNumberFormat="1" applyFont="1" applyFill="1" applyAlignment="1">
      <alignment horizontal="right"/>
    </xf>
    <xf numFmtId="0" fontId="162" fillId="96" borderId="0" xfId="1027" applyFont="1" applyFill="1" applyAlignment="1">
      <alignment vertical="center"/>
    </xf>
    <xf numFmtId="0" fontId="156" fillId="96" borderId="0" xfId="1027" applyFont="1" applyFill="1" applyAlignment="1">
      <alignment horizontal="left" vertical="top"/>
    </xf>
    <xf numFmtId="37" fontId="140" fillId="0" borderId="0" xfId="1027" applyNumberFormat="1" applyFont="1" applyAlignment="1">
      <alignment horizontal="left"/>
    </xf>
    <xf numFmtId="0" fontId="246" fillId="0" borderId="0" xfId="0" applyFont="1"/>
    <xf numFmtId="0" fontId="233" fillId="0" borderId="0" xfId="0" applyFont="1"/>
    <xf numFmtId="0" fontId="140" fillId="54" borderId="33" xfId="1027" applyFont="1" applyFill="1" applyBorder="1" applyAlignment="1">
      <alignment horizontal="right"/>
    </xf>
    <xf numFmtId="0" fontId="211" fillId="97" borderId="5" xfId="1027" applyFont="1" applyFill="1" applyBorder="1"/>
    <xf numFmtId="0" fontId="163" fillId="97" borderId="61" xfId="1027" applyFont="1" applyFill="1" applyBorder="1"/>
    <xf numFmtId="0" fontId="164" fillId="97" borderId="5" xfId="1027" applyFont="1" applyFill="1" applyBorder="1"/>
    <xf numFmtId="0" fontId="140" fillId="97" borderId="5" xfId="1027" applyFont="1" applyFill="1" applyBorder="1"/>
    <xf numFmtId="0" fontId="164" fillId="97" borderId="61" xfId="1027" applyFont="1" applyFill="1" applyBorder="1"/>
    <xf numFmtId="0" fontId="140" fillId="97" borderId="0" xfId="1027" applyFont="1" applyFill="1"/>
    <xf numFmtId="0" fontId="210" fillId="96" borderId="0" xfId="1027" applyFont="1" applyFill="1" applyAlignment="1">
      <alignment horizontal="left" vertical="center" indent="1"/>
    </xf>
    <xf numFmtId="0" fontId="210" fillId="96" borderId="33" xfId="1027" applyFont="1" applyFill="1" applyBorder="1" applyAlignment="1">
      <alignment horizontal="left" vertical="center" indent="1"/>
    </xf>
    <xf numFmtId="0" fontId="210" fillId="96" borderId="0" xfId="1027" applyFont="1" applyFill="1" applyAlignment="1">
      <alignment horizontal="left" indent="1"/>
    </xf>
    <xf numFmtId="0" fontId="235" fillId="96" borderId="20" xfId="1027" applyFont="1" applyFill="1" applyBorder="1"/>
    <xf numFmtId="0" fontId="211" fillId="97" borderId="0" xfId="1027" applyFont="1" applyFill="1"/>
    <xf numFmtId="0" fontId="140" fillId="94" borderId="0" xfId="1027" applyFont="1" applyFill="1"/>
    <xf numFmtId="0" fontId="211" fillId="94" borderId="0" xfId="1027" applyFont="1" applyFill="1"/>
    <xf numFmtId="0" fontId="210" fillId="96" borderId="0" xfId="1027" applyFont="1" applyFill="1" applyAlignment="1">
      <alignment horizontal="left"/>
    </xf>
    <xf numFmtId="0" fontId="210" fillId="0" borderId="0" xfId="1027" applyFont="1" applyAlignment="1">
      <alignment horizontal="left"/>
    </xf>
    <xf numFmtId="49" fontId="247" fillId="0" borderId="0" xfId="0" applyNumberFormat="1" applyFont="1" applyAlignment="1">
      <alignment vertical="top"/>
    </xf>
    <xf numFmtId="0" fontId="140" fillId="0" borderId="0" xfId="1027" applyFont="1" applyAlignment="1">
      <alignment vertical="top" wrapText="1"/>
    </xf>
    <xf numFmtId="0" fontId="169" fillId="96" borderId="0" xfId="1027" quotePrefix="1" applyFont="1" applyFill="1" applyAlignment="1">
      <alignment horizontal="left" vertical="top"/>
    </xf>
    <xf numFmtId="0" fontId="140" fillId="0" borderId="0" xfId="1027" applyFont="1" applyAlignment="1">
      <alignment vertical="top"/>
    </xf>
    <xf numFmtId="264" fontId="164" fillId="0" borderId="0" xfId="1557" applyNumberFormat="1" applyFont="1" applyFill="1" applyBorder="1" applyAlignment="1" applyProtection="1">
      <alignment horizontal="right" vertical="center"/>
    </xf>
    <xf numFmtId="37" fontId="192" fillId="54" borderId="33" xfId="1027" applyNumberFormat="1" applyFont="1" applyFill="1" applyBorder="1"/>
    <xf numFmtId="37" fontId="192" fillId="54" borderId="33" xfId="1027" applyNumberFormat="1" applyFont="1" applyFill="1" applyBorder="1" applyAlignment="1">
      <alignment wrapText="1"/>
    </xf>
    <xf numFmtId="0" fontId="156" fillId="54" borderId="33" xfId="1027" applyFont="1" applyFill="1" applyBorder="1" applyAlignment="1">
      <alignment horizontal="right" wrapText="1"/>
    </xf>
    <xf numFmtId="264" fontId="156" fillId="96" borderId="0" xfId="1027" applyNumberFormat="1" applyFont="1" applyFill="1" applyAlignment="1">
      <alignment horizontal="right"/>
    </xf>
    <xf numFmtId="264" fontId="156" fillId="96" borderId="33" xfId="1027" applyNumberFormat="1" applyFont="1" applyFill="1" applyBorder="1" applyAlignment="1">
      <alignment horizontal="right"/>
    </xf>
    <xf numFmtId="264" fontId="156" fillId="97" borderId="20" xfId="1027" applyNumberFormat="1" applyFont="1" applyFill="1" applyBorder="1" applyAlignment="1">
      <alignment horizontal="right"/>
    </xf>
    <xf numFmtId="41" fontId="156" fillId="97" borderId="20" xfId="1027" applyNumberFormat="1" applyFont="1" applyFill="1" applyBorder="1" applyAlignment="1">
      <alignment horizontal="right"/>
    </xf>
    <xf numFmtId="41" fontId="156" fillId="96" borderId="33" xfId="1027" applyNumberFormat="1" applyFont="1" applyFill="1" applyBorder="1" applyAlignment="1">
      <alignment horizontal="right"/>
    </xf>
    <xf numFmtId="264" fontId="156" fillId="97" borderId="0" xfId="1027" applyNumberFormat="1" applyFont="1" applyFill="1" applyAlignment="1">
      <alignment horizontal="right"/>
    </xf>
    <xf numFmtId="167" fontId="156" fillId="97" borderId="0" xfId="1027" applyNumberFormat="1" applyFont="1" applyFill="1" applyAlignment="1">
      <alignment horizontal="right"/>
    </xf>
    <xf numFmtId="167" fontId="156" fillId="96" borderId="0" xfId="1027" applyNumberFormat="1" applyFont="1" applyFill="1" applyAlignment="1">
      <alignment horizontal="right"/>
    </xf>
    <xf numFmtId="0" fontId="156" fillId="94" borderId="60" xfId="1027" applyFont="1" applyFill="1" applyBorder="1"/>
    <xf numFmtId="37" fontId="156" fillId="54" borderId="60" xfId="1027" applyNumberFormat="1" applyFont="1" applyFill="1" applyBorder="1"/>
    <xf numFmtId="0" fontId="162" fillId="0" borderId="0" xfId="0" applyFont="1" applyAlignment="1">
      <alignment vertical="top"/>
    </xf>
    <xf numFmtId="236" fontId="162" fillId="0" borderId="0" xfId="0" applyNumberFormat="1" applyFont="1" applyAlignment="1">
      <alignment vertical="top"/>
    </xf>
    <xf numFmtId="213" fontId="162" fillId="0" borderId="0" xfId="0" applyNumberFormat="1" applyFont="1" applyAlignment="1">
      <alignment vertical="top"/>
    </xf>
    <xf numFmtId="206" fontId="162" fillId="0" borderId="0" xfId="0" applyNumberFormat="1" applyFont="1" applyAlignment="1">
      <alignment vertical="top"/>
    </xf>
    <xf numFmtId="0" fontId="68" fillId="54" borderId="0" xfId="1027" applyFont="1" applyFill="1" applyAlignment="1">
      <alignment vertical="top"/>
    </xf>
    <xf numFmtId="37" fontId="164" fillId="54" borderId="96" xfId="1027" applyNumberFormat="1" applyFont="1" applyFill="1" applyBorder="1" applyAlignment="1">
      <alignment horizontal="right" wrapText="1" indent="2"/>
    </xf>
    <xf numFmtId="37" fontId="68" fillId="54" borderId="96" xfId="1027" applyNumberFormat="1" applyFont="1" applyFill="1" applyBorder="1" applyAlignment="1">
      <alignment horizontal="right" wrapText="1" indent="3"/>
    </xf>
    <xf numFmtId="37" fontId="156" fillId="54" borderId="76" xfId="1027" applyNumberFormat="1" applyFont="1" applyFill="1" applyBorder="1" applyAlignment="1">
      <alignment horizontal="right" wrapText="1" indent="3"/>
    </xf>
    <xf numFmtId="0" fontId="140" fillId="96" borderId="0" xfId="1027" applyFont="1" applyFill="1" applyAlignment="1">
      <alignment horizontal="left" vertical="top" wrapText="1"/>
    </xf>
    <xf numFmtId="266" fontId="192" fillId="0" borderId="0" xfId="1104" applyNumberFormat="1" applyFont="1" applyFill="1" applyBorder="1" applyAlignment="1" applyProtection="1">
      <alignment horizontal="right" vertical="top"/>
    </xf>
    <xf numFmtId="273" fontId="156" fillId="0" borderId="0" xfId="1104" applyNumberFormat="1" applyFont="1" applyFill="1" applyBorder="1" applyAlignment="1" applyProtection="1">
      <alignment horizontal="right"/>
    </xf>
    <xf numFmtId="49" fontId="190" fillId="54" borderId="0" xfId="0" quotePrefix="1" applyNumberFormat="1" applyFont="1" applyFill="1" applyAlignment="1">
      <alignment horizontal="right"/>
    </xf>
    <xf numFmtId="37" fontId="190" fillId="54" borderId="0" xfId="1027" applyNumberFormat="1" applyFont="1" applyFill="1" applyAlignment="1">
      <alignment horizontal="right" wrapText="1" indent="3"/>
    </xf>
    <xf numFmtId="37" fontId="190" fillId="54" borderId="7" xfId="1027" applyNumberFormat="1" applyFont="1" applyFill="1" applyBorder="1" applyAlignment="1">
      <alignment horizontal="right" wrapText="1" indent="3"/>
    </xf>
    <xf numFmtId="0" fontId="160" fillId="96" borderId="60" xfId="1027" applyFont="1" applyFill="1" applyBorder="1"/>
    <xf numFmtId="167" fontId="190" fillId="96" borderId="0" xfId="1027" applyNumberFormat="1" applyFont="1" applyFill="1"/>
    <xf numFmtId="0" fontId="160" fillId="96" borderId="7" xfId="0" applyFont="1" applyFill="1" applyBorder="1"/>
    <xf numFmtId="0" fontId="190" fillId="54" borderId="7" xfId="0" applyFont="1" applyFill="1" applyBorder="1" applyAlignment="1">
      <alignment horizontal="right"/>
    </xf>
    <xf numFmtId="37" fontId="210" fillId="54" borderId="0" xfId="1027" applyNumberFormat="1" applyFont="1" applyFill="1" applyAlignment="1">
      <alignment horizontal="left"/>
    </xf>
    <xf numFmtId="264" fontId="68" fillId="96" borderId="60" xfId="1027" applyNumberFormat="1" applyFont="1" applyFill="1" applyBorder="1" applyAlignment="1">
      <alignment horizontal="right"/>
    </xf>
    <xf numFmtId="265" fontId="156" fillId="0" borderId="0" xfId="1027" applyNumberFormat="1" applyFont="1" applyAlignment="1">
      <alignment horizontal="right"/>
    </xf>
    <xf numFmtId="265" fontId="68" fillId="96" borderId="74" xfId="1027" applyNumberFormat="1" applyFont="1" applyFill="1" applyBorder="1" applyAlignment="1">
      <alignment horizontal="right"/>
    </xf>
    <xf numFmtId="265" fontId="156" fillId="96" borderId="0" xfId="1027" applyNumberFormat="1" applyFont="1" applyFill="1" applyAlignment="1">
      <alignment horizontal="right"/>
    </xf>
    <xf numFmtId="264" fontId="156" fillId="96" borderId="5" xfId="1027" applyNumberFormat="1" applyFont="1" applyFill="1" applyBorder="1" applyAlignment="1">
      <alignment horizontal="right"/>
    </xf>
    <xf numFmtId="264" fontId="68" fillId="96" borderId="74" xfId="1027" applyNumberFormat="1" applyFont="1" applyFill="1" applyBorder="1" applyAlignment="1">
      <alignment horizontal="right"/>
    </xf>
    <xf numFmtId="265" fontId="156" fillId="96" borderId="5" xfId="1027" applyNumberFormat="1" applyFont="1" applyFill="1" applyBorder="1" applyAlignment="1">
      <alignment horizontal="right"/>
    </xf>
    <xf numFmtId="270" fontId="192" fillId="0" borderId="0" xfId="805" applyNumberFormat="1" applyFont="1" applyFill="1" applyBorder="1" applyAlignment="1" applyProtection="1">
      <alignment horizontal="right"/>
    </xf>
    <xf numFmtId="265" fontId="68" fillId="96" borderId="60" xfId="1027" applyNumberFormat="1" applyFont="1" applyFill="1" applyBorder="1" applyAlignment="1">
      <alignment horizontal="right"/>
    </xf>
    <xf numFmtId="41" fontId="156" fillId="96" borderId="0" xfId="1027" applyNumberFormat="1" applyFont="1" applyFill="1"/>
    <xf numFmtId="248" fontId="68" fillId="0" borderId="0" xfId="1027" applyNumberFormat="1" applyFont="1"/>
    <xf numFmtId="41" fontId="68" fillId="0" borderId="0" xfId="1027" applyNumberFormat="1" applyFont="1"/>
    <xf numFmtId="265" fontId="68" fillId="0" borderId="60" xfId="1027" applyNumberFormat="1" applyFont="1" applyBorder="1" applyAlignment="1">
      <alignment horizontal="right"/>
    </xf>
    <xf numFmtId="41" fontId="68" fillId="0" borderId="0" xfId="1027" applyNumberFormat="1" applyFont="1" applyAlignment="1">
      <alignment horizontal="right"/>
    </xf>
    <xf numFmtId="264" fontId="163" fillId="0" borderId="0" xfId="1027" applyNumberFormat="1" applyFont="1" applyAlignment="1">
      <alignment horizontal="right"/>
    </xf>
    <xf numFmtId="213" fontId="162" fillId="0" borderId="0" xfId="1027" applyNumberFormat="1" applyFont="1"/>
    <xf numFmtId="264" fontId="162" fillId="0" borderId="0" xfId="1027" applyNumberFormat="1" applyFont="1" applyAlignment="1">
      <alignment horizontal="right"/>
    </xf>
    <xf numFmtId="264" fontId="163" fillId="96" borderId="0" xfId="1027" applyNumberFormat="1" applyFont="1" applyFill="1" applyAlignment="1">
      <alignment horizontal="right"/>
    </xf>
    <xf numFmtId="213" fontId="162" fillId="96" borderId="0" xfId="1027" applyNumberFormat="1" applyFont="1" applyFill="1"/>
    <xf numFmtId="265" fontId="163" fillId="0" borderId="0" xfId="1027" applyNumberFormat="1" applyFont="1" applyAlignment="1">
      <alignment horizontal="right"/>
    </xf>
    <xf numFmtId="264" fontId="163" fillId="96" borderId="5" xfId="1027" applyNumberFormat="1" applyFont="1" applyFill="1" applyBorder="1" applyAlignment="1">
      <alignment horizontal="right"/>
    </xf>
    <xf numFmtId="264" fontId="162" fillId="96" borderId="5" xfId="1027" applyNumberFormat="1" applyFont="1" applyFill="1" applyBorder="1" applyAlignment="1">
      <alignment horizontal="right"/>
    </xf>
    <xf numFmtId="167" fontId="163" fillId="96" borderId="0" xfId="1027" applyNumberFormat="1" applyFont="1" applyFill="1"/>
    <xf numFmtId="266" fontId="167" fillId="96" borderId="0" xfId="1104" applyNumberFormat="1" applyFont="1" applyFill="1" applyBorder="1" applyAlignment="1" applyProtection="1">
      <alignment horizontal="right" vertical="center"/>
    </xf>
    <xf numFmtId="265" fontId="163" fillId="96" borderId="0" xfId="1027" applyNumberFormat="1" applyFont="1" applyFill="1" applyAlignment="1">
      <alignment horizontal="right"/>
    </xf>
    <xf numFmtId="265" fontId="162" fillId="0" borderId="0" xfId="1027" applyNumberFormat="1" applyFont="1" applyAlignment="1">
      <alignment horizontal="right"/>
    </xf>
    <xf numFmtId="213" fontId="163" fillId="96" borderId="0" xfId="1027" applyNumberFormat="1" applyFont="1" applyFill="1"/>
    <xf numFmtId="41" fontId="162" fillId="0" borderId="65" xfId="1027" applyNumberFormat="1" applyFont="1" applyBorder="1"/>
    <xf numFmtId="265" fontId="162" fillId="96" borderId="65" xfId="1027" applyNumberFormat="1" applyFont="1" applyFill="1" applyBorder="1" applyAlignment="1">
      <alignment horizontal="right"/>
    </xf>
    <xf numFmtId="264" fontId="162" fillId="96" borderId="65" xfId="1027" applyNumberFormat="1" applyFont="1" applyFill="1" applyBorder="1" applyAlignment="1">
      <alignment horizontal="right"/>
    </xf>
    <xf numFmtId="213" fontId="163" fillId="0" borderId="0" xfId="1027" applyNumberFormat="1" applyFont="1"/>
    <xf numFmtId="41" fontId="163" fillId="0" borderId="65" xfId="1027" applyNumberFormat="1" applyFont="1" applyBorder="1"/>
    <xf numFmtId="41" fontId="162" fillId="96" borderId="65" xfId="1027" applyNumberFormat="1" applyFont="1" applyFill="1" applyBorder="1"/>
    <xf numFmtId="43" fontId="163" fillId="0" borderId="0" xfId="1027" applyNumberFormat="1" applyFont="1"/>
    <xf numFmtId="43" fontId="162" fillId="0" borderId="0" xfId="1027" applyNumberFormat="1" applyFont="1"/>
    <xf numFmtId="43" fontId="162" fillId="96" borderId="0" xfId="1027" applyNumberFormat="1" applyFont="1" applyFill="1"/>
    <xf numFmtId="265" fontId="248" fillId="96" borderId="0" xfId="1027" applyNumberFormat="1" applyFont="1" applyFill="1" applyAlignment="1">
      <alignment horizontal="right"/>
    </xf>
    <xf numFmtId="166" fontId="163" fillId="0" borderId="0" xfId="1027" applyNumberFormat="1" applyFont="1"/>
    <xf numFmtId="267" fontId="163" fillId="0" borderId="7" xfId="1027" applyNumberFormat="1" applyFont="1" applyBorder="1" applyAlignment="1">
      <alignment horizontal="right"/>
    </xf>
    <xf numFmtId="267" fontId="162" fillId="0" borderId="7" xfId="1027" applyNumberFormat="1" applyFont="1" applyBorder="1" applyAlignment="1">
      <alignment horizontal="right"/>
    </xf>
    <xf numFmtId="268" fontId="163" fillId="0" borderId="0" xfId="823" applyNumberFormat="1" applyFont="1" applyFill="1" applyBorder="1" applyAlignment="1" applyProtection="1">
      <alignment horizontal="right"/>
    </xf>
    <xf numFmtId="269" fontId="163" fillId="0" borderId="0" xfId="1027" applyNumberFormat="1" applyFont="1" applyAlignment="1">
      <alignment horizontal="right"/>
    </xf>
    <xf numFmtId="248" fontId="163" fillId="96" borderId="0" xfId="1027" applyNumberFormat="1" applyFont="1" applyFill="1"/>
    <xf numFmtId="248" fontId="163" fillId="0" borderId="0" xfId="1027" applyNumberFormat="1" applyFont="1"/>
    <xf numFmtId="269" fontId="162" fillId="0" borderId="0" xfId="1027" applyNumberFormat="1" applyFont="1" applyAlignment="1">
      <alignment horizontal="right"/>
    </xf>
    <xf numFmtId="248" fontId="162" fillId="0" borderId="0" xfId="1027" applyNumberFormat="1" applyFont="1"/>
    <xf numFmtId="248" fontId="163" fillId="0" borderId="35" xfId="1027" applyNumberFormat="1" applyFont="1" applyBorder="1"/>
    <xf numFmtId="248" fontId="162" fillId="0" borderId="35" xfId="1027" applyNumberFormat="1" applyFont="1" applyBorder="1"/>
    <xf numFmtId="248" fontId="163" fillId="0" borderId="7" xfId="1027" applyNumberFormat="1" applyFont="1" applyBorder="1"/>
    <xf numFmtId="248" fontId="162" fillId="0" borderId="7" xfId="1027" applyNumberFormat="1" applyFont="1" applyBorder="1"/>
    <xf numFmtId="196" fontId="163" fillId="0" borderId="0" xfId="1558" applyNumberFormat="1" applyFont="1" applyFill="1" applyBorder="1" applyAlignment="1" applyProtection="1"/>
    <xf numFmtId="196" fontId="162" fillId="0" borderId="0" xfId="1558" applyNumberFormat="1" applyFont="1" applyFill="1" applyBorder="1" applyAlignment="1" applyProtection="1"/>
    <xf numFmtId="167" fontId="162" fillId="96" borderId="0" xfId="1027" applyNumberFormat="1" applyFont="1" applyFill="1"/>
    <xf numFmtId="264" fontId="163" fillId="0" borderId="65" xfId="1027" applyNumberFormat="1" applyFont="1" applyBorder="1" applyAlignment="1">
      <alignment horizontal="right"/>
    </xf>
    <xf numFmtId="265" fontId="162" fillId="0" borderId="65" xfId="1027" applyNumberFormat="1" applyFont="1" applyBorder="1" applyAlignment="1">
      <alignment horizontal="right"/>
    </xf>
    <xf numFmtId="264" fontId="162" fillId="0" borderId="65" xfId="1027" applyNumberFormat="1" applyFont="1" applyBorder="1" applyAlignment="1">
      <alignment horizontal="right"/>
    </xf>
    <xf numFmtId="265" fontId="68" fillId="54" borderId="33" xfId="1027" quotePrefix="1" applyNumberFormat="1" applyFont="1" applyFill="1" applyBorder="1" applyAlignment="1">
      <alignment horizontal="right" indent="2"/>
    </xf>
    <xf numFmtId="0" fontId="178" fillId="54" borderId="33" xfId="0" applyFont="1" applyFill="1" applyBorder="1" applyAlignment="1">
      <alignment horizontal="right" wrapText="1" indent="2"/>
    </xf>
    <xf numFmtId="265" fontId="156" fillId="96" borderId="33" xfId="1027" applyNumberFormat="1" applyFont="1" applyFill="1" applyBorder="1" applyAlignment="1">
      <alignment horizontal="right"/>
    </xf>
    <xf numFmtId="264" fontId="68" fillId="0" borderId="61" xfId="1027" applyNumberFormat="1" applyFont="1" applyBorder="1" applyAlignment="1">
      <alignment horizontal="right"/>
    </xf>
    <xf numFmtId="264" fontId="156" fillId="0" borderId="0" xfId="1027" applyNumberFormat="1" applyFont="1" applyAlignment="1">
      <alignment horizontal="right"/>
    </xf>
    <xf numFmtId="265" fontId="68" fillId="0" borderId="74" xfId="1027" applyNumberFormat="1" applyFont="1" applyBorder="1" applyAlignment="1">
      <alignment horizontal="right"/>
    </xf>
    <xf numFmtId="264" fontId="68" fillId="97" borderId="68" xfId="1027" applyNumberFormat="1" applyFont="1" applyFill="1" applyBorder="1" applyAlignment="1">
      <alignment horizontal="right"/>
    </xf>
    <xf numFmtId="41" fontId="68" fillId="0" borderId="60" xfId="1027" applyNumberFormat="1" applyFont="1" applyBorder="1" applyAlignment="1">
      <alignment horizontal="right"/>
    </xf>
    <xf numFmtId="265" fontId="156" fillId="97" borderId="20" xfId="1027" applyNumberFormat="1" applyFont="1" applyFill="1" applyBorder="1" applyAlignment="1">
      <alignment horizontal="right"/>
    </xf>
    <xf numFmtId="264" fontId="68" fillId="97" borderId="60" xfId="1027" applyNumberFormat="1" applyFont="1" applyFill="1" applyBorder="1" applyAlignment="1">
      <alignment horizontal="right"/>
    </xf>
    <xf numFmtId="270" fontId="192" fillId="54" borderId="0" xfId="751" applyNumberFormat="1" applyFont="1" applyFill="1" applyBorder="1" applyAlignment="1" applyProtection="1">
      <alignment horizontal="right"/>
    </xf>
    <xf numFmtId="264" fontId="68" fillId="0" borderId="60" xfId="1027" applyNumberFormat="1" applyFont="1" applyBorder="1" applyAlignment="1">
      <alignment horizontal="right"/>
    </xf>
    <xf numFmtId="264" fontId="68" fillId="96" borderId="0" xfId="1557" applyNumberFormat="1" applyFont="1" applyFill="1" applyBorder="1" applyAlignment="1" applyProtection="1">
      <alignment horizontal="right"/>
    </xf>
    <xf numFmtId="264" fontId="68" fillId="96" borderId="0" xfId="1027" applyNumberFormat="1" applyFont="1" applyFill="1" applyAlignment="1">
      <alignment horizontal="right"/>
    </xf>
    <xf numFmtId="265" fontId="68" fillId="96" borderId="0" xfId="1027" applyNumberFormat="1" applyFont="1" applyFill="1" applyAlignment="1">
      <alignment horizontal="right"/>
    </xf>
    <xf numFmtId="265" fontId="68" fillId="96" borderId="33" xfId="1027" applyNumberFormat="1" applyFont="1" applyFill="1" applyBorder="1" applyAlignment="1">
      <alignment horizontal="right"/>
    </xf>
    <xf numFmtId="264" fontId="68" fillId="0" borderId="0" xfId="1027" applyNumberFormat="1" applyFont="1" applyAlignment="1">
      <alignment horizontal="right"/>
    </xf>
    <xf numFmtId="37" fontId="156" fillId="96" borderId="0" xfId="1027" applyNumberFormat="1" applyFont="1" applyFill="1"/>
    <xf numFmtId="264" fontId="68" fillId="97" borderId="20" xfId="1027" applyNumberFormat="1" applyFont="1" applyFill="1" applyBorder="1" applyAlignment="1">
      <alignment horizontal="right"/>
    </xf>
    <xf numFmtId="41" fontId="156" fillId="97" borderId="0" xfId="1027" applyNumberFormat="1" applyFont="1" applyFill="1" applyAlignment="1">
      <alignment horizontal="right"/>
    </xf>
    <xf numFmtId="41" fontId="68" fillId="96" borderId="5" xfId="1027" applyNumberFormat="1" applyFont="1" applyFill="1" applyBorder="1" applyAlignment="1">
      <alignment horizontal="right"/>
    </xf>
    <xf numFmtId="41" fontId="156" fillId="96" borderId="5" xfId="1027" applyNumberFormat="1" applyFont="1" applyFill="1" applyBorder="1" applyAlignment="1">
      <alignment horizontal="right"/>
    </xf>
    <xf numFmtId="41" fontId="68" fillId="96" borderId="33" xfId="1027" applyNumberFormat="1" applyFont="1" applyFill="1" applyBorder="1" applyAlignment="1">
      <alignment horizontal="right"/>
    </xf>
    <xf numFmtId="37" fontId="156" fillId="97" borderId="0" xfId="1027" applyNumberFormat="1" applyFont="1" applyFill="1"/>
    <xf numFmtId="264" fontId="68" fillId="97" borderId="0" xfId="1027" applyNumberFormat="1" applyFont="1" applyFill="1" applyAlignment="1">
      <alignment horizontal="right"/>
    </xf>
    <xf numFmtId="266" fontId="228" fillId="0" borderId="0" xfId="1104" applyNumberFormat="1" applyFont="1" applyFill="1" applyBorder="1" applyAlignment="1" applyProtection="1">
      <alignment horizontal="right"/>
    </xf>
    <xf numFmtId="266" fontId="228" fillId="0" borderId="0" xfId="1104" applyNumberFormat="1" applyFont="1" applyFill="1" applyBorder="1" applyAlignment="1" applyProtection="1">
      <alignment horizontal="right" vertical="top"/>
    </xf>
    <xf numFmtId="264" fontId="68" fillId="96" borderId="60" xfId="1557" applyNumberFormat="1" applyFont="1" applyFill="1" applyBorder="1" applyAlignment="1" applyProtection="1">
      <alignment horizontal="right" vertical="center"/>
    </xf>
    <xf numFmtId="264" fontId="156" fillId="96" borderId="0" xfId="1027" applyNumberFormat="1" applyFont="1" applyFill="1" applyAlignment="1">
      <alignment horizontal="right" vertical="center"/>
    </xf>
    <xf numFmtId="41" fontId="156" fillId="96" borderId="0" xfId="1027" applyNumberFormat="1" applyFont="1" applyFill="1" applyAlignment="1">
      <alignment vertical="center"/>
    </xf>
    <xf numFmtId="266" fontId="156" fillId="54" borderId="0" xfId="805" applyNumberFormat="1" applyFont="1" applyFill="1" applyBorder="1" applyAlignment="1" applyProtection="1">
      <alignment horizontal="right" vertical="center"/>
    </xf>
    <xf numFmtId="271" fontId="68" fillId="96" borderId="60" xfId="1027" applyNumberFormat="1" applyFont="1" applyFill="1" applyBorder="1" applyAlignment="1">
      <alignment horizontal="right" vertical="center"/>
    </xf>
    <xf numFmtId="264" fontId="68" fillId="0" borderId="60" xfId="1027" applyNumberFormat="1" applyFont="1" applyBorder="1" applyAlignment="1">
      <alignment horizontal="right" vertical="center"/>
    </xf>
    <xf numFmtId="264" fontId="68" fillId="96" borderId="74" xfId="1557" applyNumberFormat="1" applyFont="1" applyFill="1" applyBorder="1" applyAlignment="1" applyProtection="1">
      <alignment horizontal="right" vertical="center"/>
    </xf>
    <xf numFmtId="264" fontId="156" fillId="96" borderId="33" xfId="1027" applyNumberFormat="1" applyFont="1" applyFill="1" applyBorder="1" applyAlignment="1">
      <alignment horizontal="right" vertical="center"/>
    </xf>
    <xf numFmtId="41" fontId="156" fillId="0" borderId="33" xfId="1027" applyNumberFormat="1" applyFont="1" applyBorder="1" applyAlignment="1">
      <alignment vertical="center"/>
    </xf>
    <xf numFmtId="264" fontId="68" fillId="0" borderId="74" xfId="1027" applyNumberFormat="1" applyFont="1" applyBorder="1" applyAlignment="1">
      <alignment horizontal="right" vertical="center"/>
    </xf>
    <xf numFmtId="264" fontId="156" fillId="0" borderId="33" xfId="1027" applyNumberFormat="1" applyFont="1" applyBorder="1" applyAlignment="1">
      <alignment horizontal="right" vertical="center"/>
    </xf>
    <xf numFmtId="266" fontId="156" fillId="54" borderId="33" xfId="805" applyNumberFormat="1" applyFont="1" applyFill="1" applyBorder="1" applyAlignment="1" applyProtection="1">
      <alignment horizontal="right" vertical="center"/>
    </xf>
    <xf numFmtId="190" fontId="156" fillId="0" borderId="0" xfId="1027" applyNumberFormat="1" applyFont="1" applyAlignment="1">
      <alignment horizontal="right" vertical="center"/>
    </xf>
    <xf numFmtId="266" fontId="156" fillId="54" borderId="5" xfId="805" applyNumberFormat="1" applyFont="1" applyFill="1" applyBorder="1" applyAlignment="1" applyProtection="1">
      <alignment horizontal="right" vertical="center"/>
    </xf>
    <xf numFmtId="190" fontId="156" fillId="0" borderId="33" xfId="1027" applyNumberFormat="1" applyFont="1" applyBorder="1" applyAlignment="1">
      <alignment horizontal="right" vertical="center"/>
    </xf>
    <xf numFmtId="49" fontId="156" fillId="54" borderId="0" xfId="805" applyNumberFormat="1" applyFont="1" applyFill="1" applyBorder="1" applyAlignment="1" applyProtection="1">
      <alignment horizontal="right" vertical="center"/>
    </xf>
    <xf numFmtId="264" fontId="68" fillId="96" borderId="74" xfId="1027" applyNumberFormat="1" applyFont="1" applyFill="1" applyBorder="1" applyAlignment="1">
      <alignment horizontal="right" vertical="center"/>
    </xf>
    <xf numFmtId="49" fontId="156" fillId="54" borderId="33" xfId="805" applyNumberFormat="1" applyFont="1" applyFill="1" applyBorder="1" applyAlignment="1" applyProtection="1">
      <alignment horizontal="right" vertical="center"/>
    </xf>
    <xf numFmtId="271" fontId="156" fillId="96" borderId="0" xfId="1027" applyNumberFormat="1" applyFont="1" applyFill="1" applyAlignment="1">
      <alignment horizontal="right" vertical="center"/>
    </xf>
    <xf numFmtId="271" fontId="68" fillId="0" borderId="61" xfId="1027" applyNumberFormat="1" applyFont="1" applyBorder="1" applyAlignment="1">
      <alignment horizontal="right" vertical="center"/>
    </xf>
    <xf numFmtId="271" fontId="156" fillId="0" borderId="0" xfId="1027" applyNumberFormat="1" applyFont="1" applyAlignment="1">
      <alignment horizontal="right" vertical="center"/>
    </xf>
    <xf numFmtId="266" fontId="156" fillId="0" borderId="0" xfId="805" applyNumberFormat="1" applyFont="1" applyFill="1" applyBorder="1" applyAlignment="1" applyProtection="1">
      <alignment horizontal="right" vertical="center"/>
    </xf>
    <xf numFmtId="271" fontId="68" fillId="0" borderId="60" xfId="1027" applyNumberFormat="1" applyFont="1" applyBorder="1" applyAlignment="1">
      <alignment horizontal="right" vertical="center"/>
    </xf>
    <xf numFmtId="272" fontId="68" fillId="0" borderId="74" xfId="1027" applyNumberFormat="1" applyFont="1" applyBorder="1" applyAlignment="1">
      <alignment horizontal="right" vertical="center"/>
    </xf>
    <xf numFmtId="272" fontId="156" fillId="96" borderId="20" xfId="1027" applyNumberFormat="1" applyFont="1" applyFill="1" applyBorder="1" applyAlignment="1">
      <alignment horizontal="right" vertical="center"/>
    </xf>
    <xf numFmtId="256" fontId="156" fillId="96" borderId="20" xfId="1027" applyNumberFormat="1" applyFont="1" applyFill="1" applyBorder="1" applyAlignment="1">
      <alignment horizontal="right" vertical="center"/>
    </xf>
    <xf numFmtId="266" fontId="156" fillId="54" borderId="20" xfId="805" applyNumberFormat="1" applyFont="1" applyFill="1" applyBorder="1" applyAlignment="1" applyProtection="1">
      <alignment horizontal="right" vertical="center"/>
    </xf>
    <xf numFmtId="272" fontId="68" fillId="0" borderId="68" xfId="1027" applyNumberFormat="1" applyFont="1" applyBorder="1" applyAlignment="1">
      <alignment horizontal="right" vertical="center"/>
    </xf>
    <xf numFmtId="273" fontId="68" fillId="0" borderId="60" xfId="1027" applyNumberFormat="1" applyFont="1" applyBorder="1" applyAlignment="1">
      <alignment horizontal="right" vertical="center"/>
    </xf>
    <xf numFmtId="273" fontId="156" fillId="96" borderId="0" xfId="1104" applyNumberFormat="1" applyFont="1" applyFill="1" applyBorder="1" applyAlignment="1" applyProtection="1">
      <alignment horizontal="right" vertical="center"/>
    </xf>
    <xf numFmtId="261" fontId="156" fillId="96" borderId="0" xfId="751" applyNumberFormat="1" applyFont="1" applyFill="1" applyBorder="1" applyAlignment="1" applyProtection="1">
      <alignment horizontal="right" vertical="center"/>
    </xf>
    <xf numFmtId="274" fontId="192" fillId="54" borderId="0" xfId="751" applyNumberFormat="1" applyFont="1" applyFill="1" applyBorder="1" applyAlignment="1" applyProtection="1">
      <alignment horizontal="right" vertical="center"/>
    </xf>
    <xf numFmtId="273" fontId="156" fillId="96" borderId="0" xfId="751" applyNumberFormat="1" applyFont="1" applyFill="1" applyBorder="1" applyAlignment="1" applyProtection="1">
      <alignment horizontal="right" vertical="center"/>
    </xf>
    <xf numFmtId="167" fontId="68" fillId="94" borderId="60" xfId="1027" applyNumberFormat="1" applyFont="1" applyFill="1" applyBorder="1" applyAlignment="1">
      <alignment horizontal="right" vertical="center"/>
    </xf>
    <xf numFmtId="196" fontId="192" fillId="94" borderId="0" xfId="1557" applyNumberFormat="1" applyFont="1" applyFill="1" applyBorder="1" applyAlignment="1" applyProtection="1">
      <alignment vertical="center"/>
    </xf>
    <xf numFmtId="196" fontId="192" fillId="97" borderId="0" xfId="1557" applyNumberFormat="1" applyFont="1" applyFill="1" applyBorder="1" applyAlignment="1" applyProtection="1">
      <alignment vertical="center"/>
    </xf>
    <xf numFmtId="206" fontId="192" fillId="94" borderId="0" xfId="1556" applyNumberFormat="1" applyFont="1" applyFill="1" applyBorder="1" applyAlignment="1" applyProtection="1">
      <alignment horizontal="right" vertical="center"/>
    </xf>
    <xf numFmtId="264" fontId="156" fillId="96" borderId="0" xfId="1557" applyNumberFormat="1" applyFont="1" applyFill="1" applyAlignment="1" applyProtection="1">
      <alignment horizontal="right" vertical="center"/>
    </xf>
    <xf numFmtId="196" fontId="156" fillId="54" borderId="0" xfId="1557" applyNumberFormat="1" applyFont="1" applyFill="1" applyBorder="1" applyAlignment="1" applyProtection="1">
      <alignment horizontal="right" vertical="center"/>
    </xf>
    <xf numFmtId="264" fontId="68" fillId="96" borderId="60" xfId="1027" applyNumberFormat="1" applyFont="1" applyFill="1" applyBorder="1" applyAlignment="1">
      <alignment horizontal="right" vertical="center"/>
    </xf>
    <xf numFmtId="264" fontId="156" fillId="54" borderId="0" xfId="1557" applyNumberFormat="1" applyFont="1" applyFill="1" applyBorder="1" applyAlignment="1" applyProtection="1">
      <alignment horizontal="right" vertical="center"/>
    </xf>
    <xf numFmtId="271" fontId="68" fillId="96" borderId="60" xfId="1557" applyNumberFormat="1" applyFont="1" applyFill="1" applyBorder="1" applyAlignment="1" applyProtection="1">
      <alignment horizontal="right" vertical="center"/>
    </xf>
    <xf numFmtId="271" fontId="156" fillId="54" borderId="0" xfId="1557" applyNumberFormat="1" applyFont="1" applyFill="1" applyBorder="1" applyAlignment="1" applyProtection="1">
      <alignment horizontal="right" vertical="center"/>
    </xf>
    <xf numFmtId="0" fontId="156" fillId="94" borderId="0" xfId="1027" applyFont="1" applyFill="1" applyAlignment="1">
      <alignment vertical="center"/>
    </xf>
    <xf numFmtId="271" fontId="156" fillId="0" borderId="0" xfId="1557" applyNumberFormat="1" applyFont="1" applyFill="1" applyAlignment="1" applyProtection="1">
      <alignment horizontal="right" vertical="center"/>
    </xf>
    <xf numFmtId="167" fontId="156" fillId="0" borderId="0" xfId="1557" applyNumberFormat="1" applyFont="1" applyFill="1" applyAlignment="1" applyProtection="1">
      <alignment vertical="center"/>
    </xf>
    <xf numFmtId="271" fontId="68" fillId="0" borderId="60" xfId="1557" applyNumberFormat="1" applyFont="1" applyFill="1" applyBorder="1" applyAlignment="1" applyProtection="1">
      <alignment horizontal="right" vertical="center"/>
    </xf>
    <xf numFmtId="0" fontId="156" fillId="94" borderId="0" xfId="0" applyFont="1" applyFill="1" applyAlignment="1">
      <alignment horizontal="left" vertical="center"/>
    </xf>
    <xf numFmtId="167" fontId="156" fillId="0" borderId="0" xfId="1027" applyNumberFormat="1" applyFont="1" applyAlignment="1">
      <alignment horizontal="right" vertical="center"/>
    </xf>
    <xf numFmtId="0" fontId="156" fillId="97" borderId="0" xfId="1027" applyFont="1" applyFill="1" applyAlignment="1">
      <alignment vertical="center"/>
    </xf>
    <xf numFmtId="167" fontId="156" fillId="96" borderId="0" xfId="1027" applyNumberFormat="1" applyFont="1" applyFill="1" applyAlignment="1">
      <alignment horizontal="right" vertical="center"/>
    </xf>
    <xf numFmtId="271" fontId="68" fillId="0" borderId="71" xfId="1027" applyNumberFormat="1" applyFont="1" applyBorder="1" applyAlignment="1">
      <alignment horizontal="right" vertical="center"/>
    </xf>
    <xf numFmtId="0" fontId="228" fillId="96" borderId="0" xfId="1027" applyFont="1" applyFill="1"/>
    <xf numFmtId="264" fontId="68" fillId="96" borderId="0" xfId="1557" applyNumberFormat="1" applyFont="1" applyFill="1" applyAlignment="1" applyProtection="1">
      <alignment horizontal="right"/>
    </xf>
    <xf numFmtId="271" fontId="156" fillId="96" borderId="0" xfId="1027" applyNumberFormat="1" applyFont="1" applyFill="1" applyAlignment="1">
      <alignment horizontal="right"/>
    </xf>
    <xf numFmtId="264" fontId="68" fillId="0" borderId="33" xfId="1027" applyNumberFormat="1" applyFont="1" applyBorder="1" applyAlignment="1">
      <alignment horizontal="right"/>
    </xf>
    <xf numFmtId="264" fontId="156" fillId="0" borderId="33" xfId="1027" applyNumberFormat="1" applyFont="1" applyBorder="1" applyAlignment="1">
      <alignment horizontal="right"/>
    </xf>
    <xf numFmtId="190" fontId="156" fillId="96" borderId="0" xfId="1027" applyNumberFormat="1" applyFont="1" applyFill="1" applyAlignment="1">
      <alignment horizontal="right"/>
    </xf>
    <xf numFmtId="271" fontId="68" fillId="0" borderId="0" xfId="1027" applyNumberFormat="1" applyFont="1" applyAlignment="1">
      <alignment horizontal="right"/>
    </xf>
    <xf numFmtId="271" fontId="68" fillId="96" borderId="0" xfId="1557" applyNumberFormat="1" applyFont="1" applyFill="1" applyAlignment="1" applyProtection="1">
      <alignment horizontal="right"/>
    </xf>
    <xf numFmtId="271" fontId="156" fillId="0" borderId="0" xfId="1027" applyNumberFormat="1" applyFont="1" applyAlignment="1">
      <alignment horizontal="right"/>
    </xf>
    <xf numFmtId="272" fontId="68" fillId="0" borderId="20" xfId="1027" applyNumberFormat="1" applyFont="1" applyBorder="1" applyAlignment="1">
      <alignment horizontal="right"/>
    </xf>
    <xf numFmtId="272" fontId="156" fillId="0" borderId="20" xfId="1027" applyNumberFormat="1" applyFont="1" applyBorder="1" applyAlignment="1">
      <alignment horizontal="right"/>
    </xf>
    <xf numFmtId="272" fontId="156" fillId="96" borderId="20" xfId="1027" applyNumberFormat="1" applyFont="1" applyFill="1" applyBorder="1" applyAlignment="1">
      <alignment horizontal="right"/>
    </xf>
    <xf numFmtId="273" fontId="68" fillId="0" borderId="0" xfId="1104" applyNumberFormat="1" applyFont="1" applyFill="1" applyBorder="1" applyAlignment="1" applyProtection="1">
      <alignment horizontal="right"/>
    </xf>
    <xf numFmtId="0" fontId="228" fillId="0" borderId="0" xfId="1027" applyFont="1"/>
    <xf numFmtId="0" fontId="228" fillId="97" borderId="0" xfId="1027" applyFont="1" applyFill="1"/>
    <xf numFmtId="167" fontId="244" fillId="96" borderId="60" xfId="1027" applyNumberFormat="1" applyFont="1" applyFill="1" applyBorder="1"/>
    <xf numFmtId="236" fontId="191" fillId="96" borderId="0" xfId="1027" applyNumberFormat="1" applyFont="1" applyFill="1"/>
    <xf numFmtId="266" fontId="191" fillId="96" borderId="0" xfId="751" applyNumberFormat="1" applyFont="1" applyFill="1" applyBorder="1" applyAlignment="1" applyProtection="1">
      <alignment horizontal="right"/>
    </xf>
    <xf numFmtId="266" fontId="191" fillId="96" borderId="17" xfId="751" applyNumberFormat="1" applyFont="1" applyFill="1" applyBorder="1" applyAlignment="1" applyProtection="1">
      <alignment horizontal="right"/>
    </xf>
    <xf numFmtId="167" fontId="191" fillId="96" borderId="0" xfId="1027" applyNumberFormat="1" applyFont="1" applyFill="1"/>
    <xf numFmtId="49" fontId="191" fillId="96" borderId="17" xfId="751" applyNumberFormat="1" applyFont="1" applyFill="1" applyBorder="1" applyAlignment="1" applyProtection="1">
      <alignment horizontal="right"/>
    </xf>
    <xf numFmtId="167" fontId="191" fillId="96" borderId="17" xfId="1027" applyNumberFormat="1" applyFont="1" applyFill="1" applyBorder="1"/>
    <xf numFmtId="167" fontId="244" fillId="0" borderId="82" xfId="1027" applyNumberFormat="1" applyFont="1" applyBorder="1"/>
    <xf numFmtId="236" fontId="191" fillId="96" borderId="20" xfId="1027" applyNumberFormat="1" applyFont="1" applyFill="1" applyBorder="1"/>
    <xf numFmtId="167" fontId="191" fillId="96" borderId="20" xfId="1027" applyNumberFormat="1" applyFont="1" applyFill="1" applyBorder="1"/>
    <xf numFmtId="266" fontId="191" fillId="96" borderId="20" xfId="751" applyNumberFormat="1" applyFont="1" applyFill="1" applyBorder="1" applyAlignment="1" applyProtection="1">
      <alignment horizontal="right"/>
    </xf>
    <xf numFmtId="266" fontId="191" fillId="96" borderId="27" xfId="751" applyNumberFormat="1" applyFont="1" applyFill="1" applyBorder="1" applyAlignment="1" applyProtection="1">
      <alignment horizontal="right"/>
    </xf>
    <xf numFmtId="275" fontId="191" fillId="96" borderId="0" xfId="1027" applyNumberFormat="1" applyFont="1" applyFill="1" applyAlignment="1">
      <alignment horizontal="right"/>
    </xf>
    <xf numFmtId="167" fontId="244" fillId="96" borderId="82" xfId="1027" applyNumberFormat="1" applyFont="1" applyFill="1" applyBorder="1"/>
    <xf numFmtId="41" fontId="163" fillId="96" borderId="60" xfId="1027" applyNumberFormat="1" applyFont="1" applyFill="1" applyBorder="1"/>
    <xf numFmtId="41" fontId="163" fillId="96" borderId="72" xfId="1027" applyNumberFormat="1" applyFont="1" applyFill="1" applyBorder="1"/>
    <xf numFmtId="167" fontId="162" fillId="96" borderId="0" xfId="0" applyNumberFormat="1" applyFont="1" applyFill="1"/>
    <xf numFmtId="167" fontId="163" fillId="96" borderId="60" xfId="0" applyNumberFormat="1" applyFont="1" applyFill="1" applyBorder="1"/>
    <xf numFmtId="167" fontId="163" fillId="96" borderId="0" xfId="0" applyNumberFormat="1" applyFont="1" applyFill="1"/>
    <xf numFmtId="275" fontId="162" fillId="96" borderId="0" xfId="0" applyNumberFormat="1" applyFont="1" applyFill="1" applyAlignment="1">
      <alignment horizontal="right"/>
    </xf>
    <xf numFmtId="167" fontId="163" fillId="96" borderId="81" xfId="0" applyNumberFormat="1" applyFont="1" applyFill="1" applyBorder="1"/>
    <xf numFmtId="41" fontId="163" fillId="96" borderId="83" xfId="1027" applyNumberFormat="1" applyFont="1" applyFill="1" applyBorder="1"/>
    <xf numFmtId="167" fontId="162" fillId="96" borderId="35" xfId="0" applyNumberFormat="1" applyFont="1" applyFill="1" applyBorder="1"/>
    <xf numFmtId="41" fontId="162" fillId="96" borderId="35" xfId="1027" applyNumberFormat="1" applyFont="1" applyFill="1" applyBorder="1"/>
    <xf numFmtId="167" fontId="163" fillId="0" borderId="60" xfId="0" applyNumberFormat="1" applyFont="1" applyBorder="1"/>
    <xf numFmtId="41" fontId="163" fillId="96" borderId="35" xfId="1027" applyNumberFormat="1" applyFont="1" applyFill="1" applyBorder="1"/>
    <xf numFmtId="41" fontId="163" fillId="54" borderId="0" xfId="1027" applyNumberFormat="1" applyFont="1" applyFill="1"/>
    <xf numFmtId="275" fontId="163" fillId="96" borderId="60" xfId="0" applyNumberFormat="1" applyFont="1" applyFill="1" applyBorder="1" applyAlignment="1">
      <alignment horizontal="right"/>
    </xf>
    <xf numFmtId="167" fontId="163" fillId="96" borderId="60" xfId="0" applyNumberFormat="1" applyFont="1" applyFill="1" applyBorder="1" applyAlignment="1">
      <alignment horizontal="right"/>
    </xf>
    <xf numFmtId="194" fontId="162" fillId="96" borderId="0" xfId="1558" applyNumberFormat="1" applyFont="1" applyFill="1" applyBorder="1" applyAlignment="1" applyProtection="1">
      <alignment horizontal="right"/>
    </xf>
    <xf numFmtId="167" fontId="162" fillId="96" borderId="65" xfId="0" applyNumberFormat="1" applyFont="1" applyFill="1" applyBorder="1"/>
    <xf numFmtId="190" fontId="163" fillId="96" borderId="0" xfId="1027" applyNumberFormat="1" applyFont="1" applyFill="1"/>
    <xf numFmtId="194" fontId="162" fillId="96" borderId="5" xfId="1558" applyNumberFormat="1" applyFont="1" applyFill="1" applyBorder="1" applyAlignment="1" applyProtection="1">
      <alignment horizontal="right"/>
    </xf>
    <xf numFmtId="41" fontId="163" fillId="54" borderId="35" xfId="1027" applyNumberFormat="1" applyFont="1" applyFill="1" applyBorder="1"/>
    <xf numFmtId="194" fontId="162" fillId="96" borderId="35" xfId="1558" applyNumberFormat="1" applyFont="1" applyFill="1" applyBorder="1" applyAlignment="1" applyProtection="1">
      <alignment horizontal="right"/>
    </xf>
    <xf numFmtId="167" fontId="163" fillId="96" borderId="82" xfId="0" applyNumberFormat="1" applyFont="1" applyFill="1" applyBorder="1"/>
    <xf numFmtId="41" fontId="163" fillId="54" borderId="67" xfId="1027" applyNumberFormat="1" applyFont="1" applyFill="1" applyBorder="1"/>
    <xf numFmtId="190" fontId="162" fillId="96" borderId="65" xfId="1027" applyNumberFormat="1" applyFont="1" applyFill="1" applyBorder="1"/>
    <xf numFmtId="41" fontId="163" fillId="96" borderId="67" xfId="1027" applyNumberFormat="1" applyFont="1" applyFill="1" applyBorder="1"/>
    <xf numFmtId="194" fontId="162" fillId="96" borderId="65" xfId="1558" applyNumberFormat="1" applyFont="1" applyFill="1" applyBorder="1" applyAlignment="1" applyProtection="1">
      <alignment horizontal="right"/>
    </xf>
    <xf numFmtId="190" fontId="162" fillId="54" borderId="65" xfId="1027" applyNumberFormat="1" applyFont="1" applyFill="1" applyBorder="1"/>
    <xf numFmtId="167" fontId="162" fillId="0" borderId="0" xfId="0" applyNumberFormat="1" applyFont="1"/>
    <xf numFmtId="190" fontId="163" fillId="54" borderId="0" xfId="1027" applyNumberFormat="1" applyFont="1" applyFill="1"/>
    <xf numFmtId="194" fontId="162" fillId="54" borderId="65" xfId="1558" applyNumberFormat="1" applyFont="1" applyFill="1" applyBorder="1" applyAlignment="1" applyProtection="1">
      <alignment horizontal="right"/>
    </xf>
    <xf numFmtId="194" fontId="163" fillId="96" borderId="0" xfId="1558" applyNumberFormat="1" applyFont="1" applyFill="1" applyBorder="1" applyAlignment="1" applyProtection="1">
      <alignment horizontal="right"/>
    </xf>
    <xf numFmtId="49" fontId="162" fillId="96" borderId="0" xfId="1027" applyNumberFormat="1" applyFont="1" applyFill="1" applyAlignment="1">
      <alignment horizontal="left" indent="1"/>
    </xf>
    <xf numFmtId="194" fontId="163" fillId="0" borderId="0" xfId="1558" applyNumberFormat="1" applyFont="1" applyFill="1" applyBorder="1" applyAlignment="1" applyProtection="1">
      <alignment horizontal="right"/>
    </xf>
    <xf numFmtId="0" fontId="162" fillId="96" borderId="0" xfId="1027" applyFont="1" applyFill="1" applyAlignment="1">
      <alignment horizontal="left" indent="2"/>
    </xf>
    <xf numFmtId="194" fontId="162" fillId="0" borderId="0" xfId="1558" applyNumberFormat="1" applyFont="1" applyFill="1" applyBorder="1" applyAlignment="1" applyProtection="1">
      <alignment horizontal="right"/>
    </xf>
    <xf numFmtId="0" fontId="162" fillId="0" borderId="0" xfId="1027" applyFont="1" applyAlignment="1">
      <alignment horizontal="left" indent="2"/>
    </xf>
    <xf numFmtId="194" fontId="163" fillId="0" borderId="35" xfId="1558" applyNumberFormat="1" applyFont="1" applyFill="1" applyBorder="1" applyAlignment="1" applyProtection="1">
      <alignment horizontal="right"/>
    </xf>
    <xf numFmtId="194" fontId="162" fillId="0" borderId="35" xfId="1558" applyNumberFormat="1" applyFont="1" applyFill="1" applyBorder="1" applyAlignment="1" applyProtection="1">
      <alignment horizontal="right"/>
    </xf>
    <xf numFmtId="194" fontId="163" fillId="96" borderId="5" xfId="1558" applyNumberFormat="1" applyFont="1" applyFill="1" applyBorder="1" applyAlignment="1" applyProtection="1">
      <alignment horizontal="right"/>
    </xf>
    <xf numFmtId="194" fontId="163" fillId="96" borderId="35" xfId="1558" applyNumberFormat="1" applyFont="1" applyFill="1" applyBorder="1" applyAlignment="1" applyProtection="1">
      <alignment horizontal="right"/>
    </xf>
    <xf numFmtId="194" fontId="163" fillId="0" borderId="65" xfId="1558" applyNumberFormat="1" applyFont="1" applyFill="1" applyBorder="1" applyAlignment="1" applyProtection="1">
      <alignment horizontal="right"/>
    </xf>
    <xf numFmtId="194" fontId="162" fillId="0" borderId="65" xfId="1558" applyNumberFormat="1" applyFont="1" applyFill="1" applyBorder="1" applyAlignment="1" applyProtection="1">
      <alignment horizontal="right"/>
    </xf>
    <xf numFmtId="1" fontId="156" fillId="0" borderId="0" xfId="1027" applyNumberFormat="1" applyFont="1" applyAlignment="1">
      <alignment horizontal="right"/>
    </xf>
    <xf numFmtId="167" fontId="191" fillId="96" borderId="0" xfId="0" applyNumberFormat="1" applyFont="1" applyFill="1"/>
    <xf numFmtId="167" fontId="191" fillId="0" borderId="0" xfId="0" applyNumberFormat="1" applyFont="1"/>
    <xf numFmtId="167" fontId="191" fillId="96" borderId="17" xfId="0" applyNumberFormat="1" applyFont="1" applyFill="1" applyBorder="1"/>
    <xf numFmtId="167" fontId="191" fillId="0" borderId="17" xfId="0" applyNumberFormat="1" applyFont="1" applyBorder="1"/>
    <xf numFmtId="167" fontId="191" fillId="0" borderId="48" xfId="0" applyNumberFormat="1" applyFont="1" applyBorder="1"/>
    <xf numFmtId="0" fontId="190" fillId="54" borderId="55" xfId="0" applyFont="1" applyFill="1" applyBorder="1" applyAlignment="1">
      <alignment horizontal="right"/>
    </xf>
    <xf numFmtId="167" fontId="191" fillId="96" borderId="27" xfId="1027" applyNumberFormat="1" applyFont="1" applyFill="1" applyBorder="1"/>
    <xf numFmtId="0" fontId="190" fillId="96" borderId="55" xfId="1027" applyFont="1" applyFill="1" applyBorder="1" applyAlignment="1">
      <alignment horizontal="right"/>
    </xf>
    <xf numFmtId="37" fontId="249" fillId="54" borderId="33" xfId="1027" applyNumberFormat="1" applyFont="1" applyFill="1" applyBorder="1" applyAlignment="1">
      <alignment wrapText="1"/>
    </xf>
    <xf numFmtId="37" fontId="141" fillId="54" borderId="96" xfId="1027" applyNumberFormat="1" applyFont="1" applyFill="1" applyBorder="1" applyAlignment="1">
      <alignment horizontal="right" vertical="center" wrapText="1" indent="2"/>
    </xf>
    <xf numFmtId="37" fontId="9" fillId="54" borderId="76" xfId="1027" applyNumberFormat="1" applyFont="1" applyFill="1" applyBorder="1" applyAlignment="1">
      <alignment horizontal="right" vertical="center" wrapText="1" indent="2"/>
    </xf>
    <xf numFmtId="0" fontId="9" fillId="54" borderId="0" xfId="1027" applyFont="1" applyFill="1" applyAlignment="1">
      <alignment horizontal="right"/>
    </xf>
    <xf numFmtId="37" fontId="9" fillId="54" borderId="33" xfId="1027" applyNumberFormat="1" applyFont="1" applyFill="1" applyBorder="1" applyAlignment="1">
      <alignment horizontal="right" wrapText="1"/>
    </xf>
    <xf numFmtId="0" fontId="145" fillId="54" borderId="33" xfId="0" applyFont="1" applyFill="1" applyBorder="1" applyAlignment="1">
      <alignment horizontal="right" wrapText="1" indent="2"/>
    </xf>
    <xf numFmtId="37" fontId="141" fillId="54" borderId="60" xfId="1027" applyNumberFormat="1" applyFont="1" applyFill="1" applyBorder="1"/>
    <xf numFmtId="0" fontId="141" fillId="94" borderId="0" xfId="1027" applyFont="1" applyFill="1"/>
    <xf numFmtId="37" fontId="141" fillId="94" borderId="60" xfId="1027" applyNumberFormat="1" applyFont="1" applyFill="1" applyBorder="1"/>
    <xf numFmtId="37" fontId="9" fillId="94" borderId="0" xfId="1027" applyNumberFormat="1" applyFont="1" applyFill="1"/>
    <xf numFmtId="37" fontId="141" fillId="54" borderId="0" xfId="1027" applyNumberFormat="1" applyFont="1" applyFill="1" applyAlignment="1">
      <alignment horizontal="left" indent="2"/>
    </xf>
    <xf numFmtId="264" fontId="141" fillId="54" borderId="60" xfId="1558" applyNumberFormat="1" applyFont="1" applyFill="1" applyBorder="1" applyAlignment="1" applyProtection="1">
      <alignment horizontal="right" vertical="center"/>
    </xf>
    <xf numFmtId="264" fontId="9" fillId="54" borderId="0" xfId="1558" applyNumberFormat="1" applyFont="1" applyFill="1" applyBorder="1" applyAlignment="1" applyProtection="1">
      <alignment horizontal="right" vertical="center"/>
    </xf>
    <xf numFmtId="41" fontId="9" fillId="54" borderId="0" xfId="1027" applyNumberFormat="1" applyFont="1" applyFill="1" applyAlignment="1">
      <alignment vertical="center"/>
    </xf>
    <xf numFmtId="236" fontId="9" fillId="54" borderId="0" xfId="1558" applyNumberFormat="1" applyFont="1" applyFill="1" applyBorder="1" applyAlignment="1" applyProtection="1">
      <alignment vertical="center"/>
    </xf>
    <xf numFmtId="266" fontId="9" fillId="54" borderId="0" xfId="805" applyNumberFormat="1" applyFont="1" applyFill="1" applyBorder="1" applyAlignment="1" applyProtection="1">
      <alignment horizontal="right" vertical="center"/>
    </xf>
    <xf numFmtId="265" fontId="141" fillId="54" borderId="60" xfId="1558" applyNumberFormat="1" applyFont="1" applyFill="1" applyBorder="1" applyAlignment="1" applyProtection="1">
      <alignment horizontal="right" vertical="center"/>
    </xf>
    <xf numFmtId="265" fontId="9" fillId="54" borderId="0" xfId="1558" applyNumberFormat="1" applyFont="1" applyFill="1" applyBorder="1" applyAlignment="1" applyProtection="1">
      <alignment horizontal="right" vertical="center"/>
    </xf>
    <xf numFmtId="0" fontId="9" fillId="0" borderId="0" xfId="1027" applyFont="1" applyAlignment="1">
      <alignment horizontal="left" indent="3"/>
    </xf>
    <xf numFmtId="265" fontId="9" fillId="54" borderId="0" xfId="1027" applyNumberFormat="1" applyFont="1" applyFill="1" applyAlignment="1">
      <alignment horizontal="right" vertical="center"/>
    </xf>
    <xf numFmtId="196" fontId="9" fillId="54" borderId="0" xfId="1558" applyNumberFormat="1" applyFont="1" applyFill="1" applyBorder="1" applyAlignment="1" applyProtection="1">
      <alignment horizontal="right" vertical="center"/>
    </xf>
    <xf numFmtId="37" fontId="141" fillId="54" borderId="0" xfId="1027" applyNumberFormat="1" applyFont="1" applyFill="1"/>
    <xf numFmtId="264" fontId="141" fillId="54" borderId="68" xfId="1558" applyNumberFormat="1" applyFont="1" applyFill="1" applyBorder="1" applyAlignment="1" applyProtection="1">
      <alignment horizontal="right" vertical="center"/>
    </xf>
    <xf numFmtId="264" fontId="9" fillId="54" borderId="20" xfId="1558" applyNumberFormat="1" applyFont="1" applyFill="1" applyBorder="1" applyAlignment="1" applyProtection="1">
      <alignment horizontal="right" vertical="center"/>
    </xf>
    <xf numFmtId="236" fontId="9" fillId="54" borderId="20" xfId="1558" applyNumberFormat="1" applyFont="1" applyFill="1" applyBorder="1" applyAlignment="1" applyProtection="1">
      <alignment vertical="center"/>
    </xf>
    <xf numFmtId="266" fontId="9" fillId="54" borderId="20" xfId="805" applyNumberFormat="1" applyFont="1" applyFill="1" applyBorder="1" applyAlignment="1" applyProtection="1">
      <alignment horizontal="right" vertical="center"/>
    </xf>
    <xf numFmtId="236" fontId="141" fillId="54" borderId="60" xfId="1558" applyNumberFormat="1" applyFont="1" applyFill="1" applyBorder="1" applyAlignment="1" applyProtection="1">
      <alignment vertical="center"/>
    </xf>
    <xf numFmtId="205" fontId="249" fillId="54" borderId="0" xfId="1104" applyNumberFormat="1" applyFont="1" applyFill="1" applyBorder="1" applyAlignment="1" applyProtection="1">
      <alignment vertical="center"/>
    </xf>
    <xf numFmtId="236" fontId="249" fillId="54" borderId="0" xfId="1558" applyNumberFormat="1" applyFont="1" applyFill="1" applyBorder="1" applyAlignment="1" applyProtection="1">
      <alignment horizontal="right" vertical="center"/>
    </xf>
    <xf numFmtId="37" fontId="249" fillId="54" borderId="0" xfId="1027" applyNumberFormat="1" applyFont="1" applyFill="1" applyAlignment="1">
      <alignment horizontal="right" vertical="center"/>
    </xf>
    <xf numFmtId="236" fontId="141" fillId="94" borderId="60" xfId="1558" applyNumberFormat="1" applyFont="1" applyFill="1" applyBorder="1" applyAlignment="1" applyProtection="1">
      <alignment vertical="center"/>
    </xf>
    <xf numFmtId="236" fontId="9" fillId="94" borderId="0" xfId="1558" applyNumberFormat="1" applyFont="1" applyFill="1" applyBorder="1" applyAlignment="1" applyProtection="1">
      <alignment vertical="center"/>
    </xf>
    <xf numFmtId="37" fontId="9" fillId="94" borderId="0" xfId="1027" applyNumberFormat="1" applyFont="1" applyFill="1" applyAlignment="1">
      <alignment horizontal="right" vertical="center"/>
    </xf>
    <xf numFmtId="265" fontId="141" fillId="96" borderId="60" xfId="1558" applyNumberFormat="1" applyFont="1" applyFill="1" applyBorder="1" applyAlignment="1" applyProtection="1">
      <alignment horizontal="right" vertical="center"/>
    </xf>
    <xf numFmtId="265" fontId="9" fillId="96" borderId="0" xfId="1558" applyNumberFormat="1" applyFont="1" applyFill="1" applyBorder="1" applyAlignment="1" applyProtection="1">
      <alignment horizontal="right" vertical="center"/>
    </xf>
    <xf numFmtId="41" fontId="9" fillId="96" borderId="0" xfId="1027" applyNumberFormat="1" applyFont="1" applyFill="1" applyAlignment="1">
      <alignment vertical="center"/>
    </xf>
    <xf numFmtId="236" fontId="9" fillId="96" borderId="0" xfId="1558" applyNumberFormat="1" applyFont="1" applyFill="1" applyBorder="1" applyAlignment="1" applyProtection="1">
      <alignment vertical="center"/>
    </xf>
    <xf numFmtId="266" fontId="9" fillId="96" borderId="0" xfId="805" applyNumberFormat="1" applyFont="1" applyFill="1" applyBorder="1" applyAlignment="1" applyProtection="1">
      <alignment horizontal="right" vertical="center"/>
    </xf>
    <xf numFmtId="264" fontId="141" fillId="96" borderId="60" xfId="1558" applyNumberFormat="1" applyFont="1" applyFill="1" applyBorder="1" applyAlignment="1" applyProtection="1">
      <alignment horizontal="right" vertical="center"/>
    </xf>
    <xf numFmtId="264" fontId="9" fillId="96" borderId="0" xfId="1558" applyNumberFormat="1" applyFont="1" applyFill="1" applyBorder="1" applyAlignment="1" applyProtection="1">
      <alignment horizontal="right" vertical="center"/>
    </xf>
    <xf numFmtId="265" fontId="9" fillId="96" borderId="0" xfId="1027" applyNumberFormat="1" applyFont="1" applyFill="1" applyAlignment="1">
      <alignment horizontal="right" vertical="center"/>
    </xf>
    <xf numFmtId="266" fontId="9" fillId="54" borderId="0" xfId="1027" applyNumberFormat="1" applyFont="1" applyFill="1" applyAlignment="1">
      <alignment horizontal="right" vertical="center"/>
    </xf>
    <xf numFmtId="37" fontId="141" fillId="54" borderId="0" xfId="1027" applyNumberFormat="1" applyFont="1" applyFill="1" applyAlignment="1">
      <alignment vertical="center"/>
    </xf>
    <xf numFmtId="264" fontId="141" fillId="96" borderId="68" xfId="1558" applyNumberFormat="1" applyFont="1" applyFill="1" applyBorder="1" applyAlignment="1" applyProtection="1">
      <alignment horizontal="right" vertical="center"/>
    </xf>
    <xf numFmtId="264" fontId="9" fillId="96" borderId="20" xfId="1558" applyNumberFormat="1" applyFont="1" applyFill="1" applyBorder="1" applyAlignment="1" applyProtection="1">
      <alignment horizontal="right" vertical="center"/>
    </xf>
    <xf numFmtId="236" fontId="9" fillId="96" borderId="20" xfId="1027" applyNumberFormat="1" applyFont="1" applyFill="1" applyBorder="1" applyAlignment="1">
      <alignment vertical="center"/>
    </xf>
    <xf numFmtId="266" fontId="9" fillId="96" borderId="20" xfId="805" applyNumberFormat="1" applyFont="1" applyFill="1" applyBorder="1" applyAlignment="1" applyProtection="1">
      <alignment horizontal="right" vertical="center"/>
    </xf>
    <xf numFmtId="236" fontId="9" fillId="96" borderId="20" xfId="1558" applyNumberFormat="1" applyFont="1" applyFill="1" applyBorder="1" applyAlignment="1" applyProtection="1">
      <alignment vertical="center"/>
    </xf>
    <xf numFmtId="37" fontId="141" fillId="54" borderId="0" xfId="1027" applyNumberFormat="1" applyFont="1" applyFill="1" applyAlignment="1">
      <alignment vertical="top"/>
    </xf>
    <xf numFmtId="205" fontId="9" fillId="54" borderId="0" xfId="805" applyNumberFormat="1" applyFont="1" applyFill="1" applyBorder="1" applyAlignment="1" applyProtection="1">
      <alignment horizontal="right" vertical="center"/>
    </xf>
    <xf numFmtId="37" fontId="249" fillId="0" borderId="0" xfId="1027" applyNumberFormat="1" applyFont="1" applyAlignment="1">
      <alignment horizontal="left" indent="3"/>
    </xf>
    <xf numFmtId="266" fontId="249" fillId="0" borderId="0" xfId="1559" applyNumberFormat="1" applyFont="1" applyFill="1" applyBorder="1" applyAlignment="1" applyProtection="1">
      <alignment horizontal="right" vertical="center"/>
    </xf>
    <xf numFmtId="41" fontId="249" fillId="54" borderId="0" xfId="1027" applyNumberFormat="1" applyFont="1" applyFill="1" applyAlignment="1">
      <alignment vertical="center"/>
    </xf>
    <xf numFmtId="236" fontId="249" fillId="54" borderId="0" xfId="1558" applyNumberFormat="1" applyFont="1" applyFill="1" applyBorder="1" applyAlignment="1" applyProtection="1">
      <alignment vertical="center"/>
    </xf>
    <xf numFmtId="270" fontId="249" fillId="54" borderId="0" xfId="805" applyNumberFormat="1" applyFont="1" applyFill="1" applyBorder="1" applyAlignment="1" applyProtection="1">
      <alignment horizontal="right" vertical="center"/>
    </xf>
    <xf numFmtId="37" fontId="9" fillId="96" borderId="0" xfId="1027" applyNumberFormat="1" applyFont="1" applyFill="1" applyAlignment="1">
      <alignment vertical="center"/>
    </xf>
    <xf numFmtId="266" fontId="249" fillId="96" borderId="0" xfId="1559" applyNumberFormat="1" applyFont="1" applyFill="1" applyBorder="1" applyAlignment="1" applyProtection="1">
      <alignment horizontal="right" vertical="center"/>
    </xf>
    <xf numFmtId="37" fontId="249" fillId="96" borderId="0" xfId="1027" applyNumberFormat="1" applyFont="1" applyFill="1" applyAlignment="1">
      <alignment vertical="center"/>
    </xf>
    <xf numFmtId="236" fontId="249" fillId="96" borderId="0" xfId="1558" applyNumberFormat="1" applyFont="1" applyFill="1" applyBorder="1" applyAlignment="1" applyProtection="1">
      <alignment horizontal="right" vertical="center"/>
    </xf>
    <xf numFmtId="270" fontId="249" fillId="96" borderId="0" xfId="805" applyNumberFormat="1" applyFont="1" applyFill="1" applyBorder="1" applyAlignment="1" applyProtection="1">
      <alignment horizontal="right" vertical="center"/>
    </xf>
    <xf numFmtId="250" fontId="249" fillId="96" borderId="0" xfId="805" applyNumberFormat="1" applyFont="1" applyFill="1" applyBorder="1" applyAlignment="1" applyProtection="1">
      <alignment horizontal="right" vertical="center"/>
    </xf>
    <xf numFmtId="41" fontId="249" fillId="96" borderId="0" xfId="1027" applyNumberFormat="1" applyFont="1" applyFill="1" applyAlignment="1">
      <alignment vertical="center"/>
    </xf>
    <xf numFmtId="37" fontId="249" fillId="54" borderId="0" xfId="1027" applyNumberFormat="1" applyFont="1" applyFill="1" applyAlignment="1">
      <alignment horizontal="left"/>
    </xf>
    <xf numFmtId="236" fontId="250" fillId="54" borderId="60" xfId="1558" applyNumberFormat="1" applyFont="1" applyFill="1" applyBorder="1" applyAlignment="1" applyProtection="1">
      <alignment vertical="center"/>
    </xf>
    <xf numFmtId="250" fontId="249" fillId="54" borderId="0" xfId="805" applyNumberFormat="1" applyFont="1" applyFill="1" applyBorder="1" applyAlignment="1" applyProtection="1">
      <alignment horizontal="right" vertical="center"/>
    </xf>
    <xf numFmtId="264" fontId="9" fillId="54" borderId="0" xfId="1557" applyNumberFormat="1" applyFont="1" applyFill="1" applyBorder="1" applyAlignment="1" applyProtection="1">
      <alignment horizontal="right" vertical="center"/>
    </xf>
    <xf numFmtId="236" fontId="9" fillId="54" borderId="0" xfId="1557" applyNumberFormat="1" applyFont="1" applyFill="1" applyBorder="1" applyAlignment="1" applyProtection="1">
      <alignment vertical="center"/>
    </xf>
    <xf numFmtId="266" fontId="249" fillId="96" borderId="0" xfId="1556" applyNumberFormat="1" applyFont="1" applyFill="1" applyBorder="1" applyAlignment="1" applyProtection="1">
      <alignment horizontal="right" vertical="center"/>
    </xf>
    <xf numFmtId="250" fontId="249" fillId="96" borderId="0" xfId="805" applyNumberFormat="1" applyFont="1" applyFill="1" applyBorder="1" applyAlignment="1" applyProtection="1">
      <alignment vertical="center"/>
    </xf>
    <xf numFmtId="265" fontId="9" fillId="96" borderId="0" xfId="1557" applyNumberFormat="1" applyFont="1" applyFill="1" applyBorder="1" applyAlignment="1" applyProtection="1">
      <alignment horizontal="right" vertical="center"/>
    </xf>
    <xf numFmtId="167" fontId="9" fillId="96" borderId="0" xfId="1027" applyNumberFormat="1" applyFont="1" applyFill="1" applyAlignment="1">
      <alignment vertical="center"/>
    </xf>
    <xf numFmtId="264" fontId="9" fillId="96" borderId="20" xfId="1557" applyNumberFormat="1" applyFont="1" applyFill="1" applyBorder="1" applyAlignment="1" applyProtection="1">
      <alignment horizontal="right" vertical="center"/>
    </xf>
    <xf numFmtId="236" fontId="9" fillId="96" borderId="20" xfId="1557" applyNumberFormat="1" applyFont="1" applyFill="1" applyBorder="1" applyAlignment="1" applyProtection="1">
      <alignment vertical="center"/>
    </xf>
    <xf numFmtId="0" fontId="164" fillId="54" borderId="35" xfId="1027" applyFont="1" applyFill="1" applyBorder="1" applyAlignment="1">
      <alignment vertical="top"/>
    </xf>
    <xf numFmtId="41" fontId="161" fillId="0" borderId="0" xfId="1027" applyNumberFormat="1" applyFont="1" applyAlignment="1">
      <alignment vertical="top"/>
    </xf>
    <xf numFmtId="0" fontId="210" fillId="54" borderId="0" xfId="1027" applyFont="1" applyFill="1" applyAlignment="1">
      <alignment vertical="top"/>
    </xf>
    <xf numFmtId="0" fontId="167" fillId="54" borderId="0" xfId="1027" applyFont="1" applyFill="1"/>
    <xf numFmtId="0" fontId="163" fillId="54" borderId="0" xfId="1027" applyFont="1" applyFill="1" applyAlignment="1">
      <alignment vertical="center"/>
    </xf>
    <xf numFmtId="37" fontId="162" fillId="0" borderId="0" xfId="1027" applyNumberFormat="1" applyFont="1" applyAlignment="1">
      <alignment horizontal="left"/>
    </xf>
    <xf numFmtId="247" fontId="163" fillId="54" borderId="0" xfId="1027" quotePrefix="1" applyNumberFormat="1" applyFont="1" applyFill="1" applyAlignment="1">
      <alignment horizontal="right"/>
    </xf>
    <xf numFmtId="247" fontId="162" fillId="54" borderId="0" xfId="1027" quotePrefix="1" applyNumberFormat="1" applyFont="1" applyFill="1" applyAlignment="1">
      <alignment horizontal="right"/>
    </xf>
    <xf numFmtId="0" fontId="163" fillId="96" borderId="7" xfId="1027" applyFont="1" applyFill="1" applyBorder="1" applyAlignment="1">
      <alignment horizontal="right"/>
    </xf>
    <xf numFmtId="0" fontId="165" fillId="54" borderId="0" xfId="1027" applyFont="1" applyFill="1"/>
    <xf numFmtId="0" fontId="163" fillId="96" borderId="0" xfId="1027" applyFont="1" applyFill="1" applyAlignment="1">
      <alignment horizontal="right"/>
    </xf>
    <xf numFmtId="0" fontId="165" fillId="0" borderId="0" xfId="1027" applyFont="1"/>
    <xf numFmtId="236" fontId="163" fillId="0" borderId="0" xfId="753" applyNumberFormat="1" applyFont="1" applyFill="1" applyBorder="1" applyAlignment="1" applyProtection="1"/>
    <xf numFmtId="236" fontId="162" fillId="0" borderId="0" xfId="753" applyNumberFormat="1" applyFont="1" applyFill="1" applyBorder="1" applyAlignment="1" applyProtection="1"/>
    <xf numFmtId="236" fontId="163" fillId="96" borderId="0" xfId="753" applyNumberFormat="1" applyFont="1" applyFill="1" applyBorder="1" applyAlignment="1" applyProtection="1"/>
    <xf numFmtId="41" fontId="163" fillId="0" borderId="0" xfId="753" applyNumberFormat="1" applyFont="1" applyFill="1" applyBorder="1" applyAlignment="1" applyProtection="1"/>
    <xf numFmtId="41" fontId="162" fillId="0" borderId="0" xfId="753" applyNumberFormat="1" applyFont="1" applyFill="1" applyBorder="1" applyAlignment="1" applyProtection="1"/>
    <xf numFmtId="41" fontId="163" fillId="96" borderId="0" xfId="753" applyNumberFormat="1" applyFont="1" applyFill="1" applyBorder="1" applyAlignment="1" applyProtection="1"/>
    <xf numFmtId="167" fontId="162" fillId="0" borderId="5" xfId="753" applyNumberFormat="1" applyFont="1" applyFill="1" applyBorder="1" applyAlignment="1" applyProtection="1"/>
    <xf numFmtId="0" fontId="163" fillId="0" borderId="0" xfId="1027" applyFont="1" applyAlignment="1">
      <alignment horizontal="center"/>
    </xf>
    <xf numFmtId="0" fontId="162" fillId="0" borderId="0" xfId="1027" applyFont="1" applyAlignment="1">
      <alignment horizontal="center"/>
    </xf>
    <xf numFmtId="236" fontId="162" fillId="0" borderId="75" xfId="753" applyNumberFormat="1" applyFont="1" applyFill="1" applyBorder="1" applyAlignment="1" applyProtection="1"/>
    <xf numFmtId="236" fontId="163" fillId="0" borderId="7" xfId="753" applyNumberFormat="1" applyFont="1" applyFill="1" applyBorder="1" applyAlignment="1" applyProtection="1"/>
    <xf numFmtId="167" fontId="162" fillId="0" borderId="65" xfId="753" applyNumberFormat="1" applyFont="1" applyFill="1" applyBorder="1" applyAlignment="1" applyProtection="1"/>
    <xf numFmtId="0" fontId="167" fillId="0" borderId="0" xfId="1027" applyFont="1"/>
    <xf numFmtId="0" fontId="162" fillId="96" borderId="0" xfId="1027" applyFont="1" applyFill="1" applyAlignment="1">
      <alignment horizontal="center"/>
    </xf>
    <xf numFmtId="0" fontId="163" fillId="96" borderId="0" xfId="1027" applyFont="1" applyFill="1" applyAlignment="1">
      <alignment horizontal="center"/>
    </xf>
    <xf numFmtId="236" fontId="208" fillId="0" borderId="0" xfId="753" applyNumberFormat="1" applyFont="1" applyFill="1" applyBorder="1" applyAlignment="1" applyProtection="1"/>
    <xf numFmtId="167" fontId="162" fillId="96" borderId="0" xfId="753" applyNumberFormat="1" applyFont="1" applyFill="1" applyBorder="1" applyAlignment="1" applyProtection="1"/>
    <xf numFmtId="41" fontId="163" fillId="96" borderId="0" xfId="753" applyNumberFormat="1" applyFont="1" applyFill="1" applyBorder="1" applyAlignment="1" applyProtection="1">
      <alignment vertical="top"/>
    </xf>
    <xf numFmtId="0" fontId="163" fillId="96" borderId="0" xfId="1027" applyFont="1" applyFill="1" applyAlignment="1">
      <alignment vertical="top"/>
    </xf>
    <xf numFmtId="167" fontId="162" fillId="96" borderId="5" xfId="753" applyNumberFormat="1" applyFont="1" applyFill="1" applyBorder="1" applyAlignment="1" applyProtection="1">
      <alignment vertical="top"/>
    </xf>
    <xf numFmtId="41" fontId="162" fillId="96" borderId="0" xfId="753" applyNumberFormat="1" applyFont="1" applyFill="1" applyBorder="1" applyAlignment="1" applyProtection="1"/>
    <xf numFmtId="236" fontId="162" fillId="96" borderId="0" xfId="753" applyNumberFormat="1" applyFont="1" applyFill="1" applyBorder="1" applyAlignment="1" applyProtection="1"/>
    <xf numFmtId="167" fontId="162" fillId="96" borderId="5" xfId="753" applyNumberFormat="1" applyFont="1" applyFill="1" applyBorder="1" applyAlignment="1" applyProtection="1"/>
    <xf numFmtId="167" fontId="162" fillId="96" borderId="20" xfId="753" applyNumberFormat="1" applyFont="1" applyFill="1" applyBorder="1" applyAlignment="1" applyProtection="1"/>
    <xf numFmtId="236" fontId="162" fillId="96" borderId="75" xfId="753" applyNumberFormat="1" applyFont="1" applyFill="1" applyBorder="1" applyAlignment="1" applyProtection="1"/>
    <xf numFmtId="236" fontId="162" fillId="96" borderId="5" xfId="753" applyNumberFormat="1" applyFont="1" applyFill="1" applyBorder="1" applyAlignment="1" applyProtection="1"/>
    <xf numFmtId="236" fontId="163" fillId="96" borderId="65" xfId="753" applyNumberFormat="1" applyFont="1" applyFill="1" applyBorder="1" applyAlignment="1" applyProtection="1"/>
    <xf numFmtId="236" fontId="162" fillId="96" borderId="65" xfId="753" applyNumberFormat="1" applyFont="1" applyFill="1" applyBorder="1" applyAlignment="1" applyProtection="1"/>
    <xf numFmtId="252" fontId="163" fillId="96" borderId="65" xfId="753" applyNumberFormat="1" applyFont="1" applyFill="1" applyBorder="1" applyAlignment="1" applyProtection="1"/>
    <xf numFmtId="252" fontId="162" fillId="96" borderId="65" xfId="753" applyNumberFormat="1" applyFont="1" applyFill="1" applyBorder="1" applyAlignment="1" applyProtection="1"/>
    <xf numFmtId="49" fontId="163" fillId="0" borderId="19" xfId="1027" applyNumberFormat="1" applyFont="1" applyBorder="1" applyAlignment="1">
      <alignment horizontal="left" vertical="top" wrapText="1"/>
    </xf>
    <xf numFmtId="265" fontId="156" fillId="54" borderId="7" xfId="1027" quotePrefix="1" applyNumberFormat="1" applyFont="1" applyFill="1" applyBorder="1" applyAlignment="1">
      <alignment horizontal="right" indent="2"/>
    </xf>
    <xf numFmtId="0" fontId="191" fillId="54" borderId="27" xfId="1027" applyFont="1" applyFill="1" applyBorder="1"/>
    <xf numFmtId="0" fontId="190" fillId="54" borderId="27" xfId="1027" applyFont="1" applyFill="1" applyBorder="1"/>
    <xf numFmtId="264" fontId="162" fillId="0" borderId="5" xfId="1027" applyNumberFormat="1" applyFont="1" applyBorder="1" applyAlignment="1">
      <alignment horizontal="right"/>
    </xf>
    <xf numFmtId="167" fontId="162" fillId="0" borderId="0" xfId="1027" applyNumberFormat="1" applyFont="1" applyAlignment="1">
      <alignment horizontal="right"/>
    </xf>
    <xf numFmtId="268" fontId="162" fillId="96" borderId="0" xfId="823" applyNumberFormat="1" applyFont="1" applyFill="1" applyBorder="1" applyAlignment="1" applyProtection="1">
      <alignment horizontal="right"/>
    </xf>
    <xf numFmtId="264" fontId="156" fillId="0" borderId="5" xfId="1027" applyNumberFormat="1" applyFont="1" applyBorder="1" applyAlignment="1">
      <alignment horizontal="right"/>
    </xf>
    <xf numFmtId="264" fontId="156" fillId="97" borderId="5" xfId="1027" applyNumberFormat="1" applyFont="1" applyFill="1" applyBorder="1" applyAlignment="1">
      <alignment horizontal="right"/>
    </xf>
    <xf numFmtId="265" fontId="156" fillId="97" borderId="5" xfId="1027" applyNumberFormat="1" applyFont="1" applyFill="1" applyBorder="1" applyAlignment="1">
      <alignment horizontal="right"/>
    </xf>
    <xf numFmtId="264" fontId="156" fillId="94" borderId="0" xfId="1027" applyNumberFormat="1" applyFont="1" applyFill="1" applyAlignment="1">
      <alignment horizontal="right"/>
    </xf>
    <xf numFmtId="0" fontId="190" fillId="96" borderId="0" xfId="0" applyFont="1" applyFill="1"/>
    <xf numFmtId="0" fontId="210" fillId="96" borderId="0" xfId="1027" applyFont="1" applyFill="1" applyAlignment="1">
      <alignment vertical="top"/>
    </xf>
    <xf numFmtId="0" fontId="163" fillId="54" borderId="0" xfId="1027" quotePrefix="1" applyFont="1" applyFill="1" applyAlignment="1">
      <alignment horizontal="right"/>
    </xf>
    <xf numFmtId="194" fontId="162" fillId="0" borderId="7" xfId="1558" applyNumberFormat="1" applyFont="1" applyFill="1" applyBorder="1" applyAlignment="1" applyProtection="1">
      <alignment horizontal="right"/>
    </xf>
    <xf numFmtId="194" fontId="162" fillId="96" borderId="7" xfId="1558" applyNumberFormat="1" applyFont="1" applyFill="1" applyBorder="1" applyAlignment="1" applyProtection="1">
      <alignment horizontal="right"/>
    </xf>
    <xf numFmtId="0" fontId="140" fillId="0" borderId="97" xfId="1027" applyFont="1" applyBorder="1" applyAlignment="1">
      <alignment horizontal="left" indent="2"/>
    </xf>
    <xf numFmtId="0" fontId="140" fillId="0" borderId="98" xfId="1027" applyFont="1" applyBorder="1" applyAlignment="1">
      <alignment horizontal="left" indent="2"/>
    </xf>
    <xf numFmtId="0" fontId="140" fillId="0" borderId="98" xfId="1027" applyFont="1" applyBorder="1" applyAlignment="1">
      <alignment horizontal="left" wrapText="1" indent="2"/>
    </xf>
    <xf numFmtId="0" fontId="140" fillId="0" borderId="97" xfId="1027" applyFont="1" applyBorder="1" applyAlignment="1">
      <alignment horizontal="left" wrapText="1" indent="2"/>
    </xf>
    <xf numFmtId="0" fontId="140" fillId="0" borderId="97" xfId="1027" applyFont="1" applyBorder="1" applyAlignment="1">
      <alignment horizontal="left" vertical="top" indent="2"/>
    </xf>
    <xf numFmtId="0" fontId="140" fillId="0" borderId="99" xfId="1027" applyFont="1" applyBorder="1" applyAlignment="1">
      <alignment horizontal="left" indent="2"/>
    </xf>
    <xf numFmtId="275" fontId="163" fillId="96" borderId="82" xfId="0" applyNumberFormat="1" applyFont="1" applyFill="1" applyBorder="1" applyAlignment="1">
      <alignment horizontal="right"/>
    </xf>
    <xf numFmtId="258" fontId="252" fillId="96" borderId="0" xfId="753" applyNumberFormat="1" applyFont="1" applyFill="1" applyBorder="1" applyAlignment="1" applyProtection="1"/>
    <xf numFmtId="258" fontId="233" fillId="96" borderId="0" xfId="753" applyNumberFormat="1" applyFont="1" applyFill="1" applyBorder="1" applyAlignment="1" applyProtection="1"/>
    <xf numFmtId="0" fontId="211" fillId="96" borderId="0" xfId="1027" applyFont="1" applyFill="1" applyAlignment="1">
      <alignment horizontal="center"/>
    </xf>
    <xf numFmtId="236" fontId="210" fillId="96" borderId="0" xfId="753" applyNumberFormat="1" applyFont="1" applyFill="1" applyBorder="1" applyAlignment="1" applyProtection="1"/>
    <xf numFmtId="275" fontId="252" fillId="96" borderId="0" xfId="753" applyNumberFormat="1" applyFont="1" applyFill="1" applyBorder="1" applyAlignment="1" applyProtection="1">
      <alignment horizontal="right"/>
    </xf>
    <xf numFmtId="258" fontId="210" fillId="0" borderId="0" xfId="753" applyNumberFormat="1" applyFont="1" applyFill="1" applyBorder="1" applyAlignment="1" applyProtection="1"/>
    <xf numFmtId="0" fontId="210" fillId="96" borderId="0" xfId="1027" applyFont="1" applyFill="1" applyAlignment="1">
      <alignment horizontal="center"/>
    </xf>
    <xf numFmtId="236" fontId="210" fillId="0" borderId="0" xfId="753" applyNumberFormat="1" applyFont="1" applyFill="1" applyBorder="1" applyAlignment="1" applyProtection="1"/>
    <xf numFmtId="236" fontId="252" fillId="96" borderId="0" xfId="753" applyNumberFormat="1" applyFont="1" applyFill="1" applyBorder="1" applyAlignment="1" applyProtection="1"/>
    <xf numFmtId="236" fontId="233" fillId="96" borderId="0" xfId="753" applyNumberFormat="1" applyFont="1" applyFill="1" applyBorder="1" applyAlignment="1" applyProtection="1"/>
    <xf numFmtId="236" fontId="252" fillId="0" borderId="0" xfId="753" applyNumberFormat="1" applyFont="1" applyFill="1" applyBorder="1" applyAlignment="1" applyProtection="1"/>
    <xf numFmtId="236" fontId="233" fillId="0" borderId="0" xfId="753" applyNumberFormat="1" applyFont="1" applyFill="1" applyBorder="1" applyAlignment="1" applyProtection="1"/>
    <xf numFmtId="41" fontId="210" fillId="0" borderId="0" xfId="753" applyNumberFormat="1" applyFont="1" applyFill="1" applyBorder="1" applyAlignment="1" applyProtection="1"/>
    <xf numFmtId="41" fontId="252" fillId="0" borderId="0" xfId="753" applyNumberFormat="1" applyFont="1" applyFill="1" applyBorder="1" applyAlignment="1" applyProtection="1"/>
    <xf numFmtId="41" fontId="233" fillId="0" borderId="0" xfId="753" applyNumberFormat="1" applyFont="1" applyFill="1" applyBorder="1" applyAlignment="1" applyProtection="1"/>
    <xf numFmtId="0" fontId="211" fillId="0" borderId="0" xfId="1027" applyFont="1" applyAlignment="1">
      <alignment horizontal="center"/>
    </xf>
    <xf numFmtId="0" fontId="210" fillId="0" borderId="0" xfId="1027" applyFont="1" applyAlignment="1">
      <alignment horizontal="center"/>
    </xf>
    <xf numFmtId="236" fontId="233" fillId="96" borderId="33" xfId="753" applyNumberFormat="1" applyFont="1" applyFill="1" applyBorder="1" applyAlignment="1" applyProtection="1"/>
    <xf numFmtId="236" fontId="210" fillId="0" borderId="33" xfId="753" applyNumberFormat="1" applyFont="1" applyFill="1" applyBorder="1" applyAlignment="1" applyProtection="1"/>
    <xf numFmtId="236" fontId="233" fillId="96" borderId="7" xfId="753" applyNumberFormat="1" applyFont="1" applyFill="1" applyBorder="1" applyAlignment="1" applyProtection="1"/>
    <xf numFmtId="236" fontId="210" fillId="0" borderId="7" xfId="753" applyNumberFormat="1" applyFont="1" applyFill="1" applyBorder="1" applyAlignment="1" applyProtection="1"/>
    <xf numFmtId="41" fontId="210" fillId="96" borderId="0" xfId="751" applyNumberFormat="1" applyFont="1" applyFill="1" applyBorder="1" applyAlignment="1" applyProtection="1"/>
    <xf numFmtId="41" fontId="252" fillId="96" borderId="0" xfId="753" applyNumberFormat="1" applyFont="1" applyFill="1" applyBorder="1" applyAlignment="1" applyProtection="1"/>
    <xf numFmtId="41" fontId="233" fillId="96" borderId="0" xfId="753" applyNumberFormat="1" applyFont="1" applyFill="1" applyBorder="1" applyAlignment="1" applyProtection="1"/>
    <xf numFmtId="41" fontId="233" fillId="0" borderId="33" xfId="753" applyNumberFormat="1" applyFont="1" applyFill="1" applyBorder="1" applyAlignment="1" applyProtection="1"/>
    <xf numFmtId="41" fontId="210" fillId="0" borderId="33" xfId="753" applyNumberFormat="1" applyFont="1" applyFill="1" applyBorder="1" applyAlignment="1" applyProtection="1"/>
    <xf numFmtId="0" fontId="211" fillId="96" borderId="0" xfId="1027" quotePrefix="1" applyFont="1" applyFill="1" applyAlignment="1">
      <alignment horizontal="center"/>
    </xf>
    <xf numFmtId="0" fontId="252" fillId="96" borderId="0" xfId="1027" applyFont="1" applyFill="1" applyAlignment="1">
      <alignment horizontal="center"/>
    </xf>
    <xf numFmtId="0" fontId="233" fillId="96" borderId="0" xfId="1027" applyFont="1" applyFill="1" applyAlignment="1">
      <alignment horizontal="center"/>
    </xf>
    <xf numFmtId="41" fontId="211" fillId="96" borderId="0" xfId="753" applyNumberFormat="1" applyFont="1" applyFill="1" applyBorder="1" applyAlignment="1" applyProtection="1"/>
    <xf numFmtId="41" fontId="210" fillId="96" borderId="0" xfId="753" applyNumberFormat="1" applyFont="1" applyFill="1" applyBorder="1" applyAlignment="1" applyProtection="1"/>
    <xf numFmtId="167" fontId="191" fillId="0" borderId="5" xfId="0" applyNumberFormat="1" applyFont="1" applyBorder="1"/>
    <xf numFmtId="277" fontId="191" fillId="0" borderId="0" xfId="0" applyNumberFormat="1" applyFont="1"/>
    <xf numFmtId="264" fontId="156" fillId="0" borderId="33" xfId="1557" applyNumberFormat="1" applyFont="1" applyFill="1" applyBorder="1" applyAlignment="1" applyProtection="1">
      <alignment horizontal="right"/>
    </xf>
    <xf numFmtId="266" fontId="156" fillId="97" borderId="20" xfId="805" applyNumberFormat="1" applyFont="1" applyFill="1" applyBorder="1" applyAlignment="1" applyProtection="1">
      <alignment horizontal="right"/>
    </xf>
    <xf numFmtId="266" fontId="156" fillId="0" borderId="0" xfId="805" applyNumberFormat="1" applyFont="1" applyFill="1" applyBorder="1" applyAlignment="1" applyProtection="1">
      <alignment horizontal="right"/>
    </xf>
    <xf numFmtId="167" fontId="159" fillId="96" borderId="0" xfId="1555" applyNumberFormat="1" applyFont="1" applyFill="1" applyBorder="1" applyAlignment="1" applyProtection="1">
      <alignment horizontal="right"/>
    </xf>
    <xf numFmtId="264" fontId="161" fillId="96" borderId="0" xfId="1555" applyNumberFormat="1" applyFont="1" applyFill="1" applyBorder="1" applyAlignment="1" applyProtection="1">
      <alignment horizontal="right"/>
    </xf>
    <xf numFmtId="236" fontId="161" fillId="96" borderId="0" xfId="1555" applyNumberFormat="1" applyFont="1" applyFill="1" applyBorder="1" applyAlignment="1" applyProtection="1">
      <alignment horizontal="right"/>
    </xf>
    <xf numFmtId="265" fontId="161" fillId="96" borderId="0" xfId="1555" applyNumberFormat="1" applyFont="1" applyFill="1" applyBorder="1" applyAlignment="1" applyProtection="1">
      <alignment horizontal="right"/>
    </xf>
    <xf numFmtId="167" fontId="161" fillId="96" borderId="0" xfId="1555" applyNumberFormat="1" applyFont="1" applyFill="1" applyBorder="1" applyAlignment="1" applyProtection="1">
      <alignment horizontal="right"/>
    </xf>
    <xf numFmtId="264" fontId="161" fillId="96" borderId="20" xfId="1555" applyNumberFormat="1" applyFont="1" applyFill="1" applyBorder="1" applyAlignment="1" applyProtection="1">
      <alignment horizontal="right"/>
    </xf>
    <xf numFmtId="0" fontId="153" fillId="96" borderId="0" xfId="0" applyFont="1" applyFill="1" applyAlignment="1">
      <alignment horizontal="left"/>
    </xf>
    <xf numFmtId="0" fontId="161" fillId="96" borderId="0" xfId="0" applyFont="1" applyFill="1" applyAlignment="1">
      <alignment horizontal="left"/>
    </xf>
    <xf numFmtId="0" fontId="161" fillId="94" borderId="0" xfId="0" applyFont="1" applyFill="1" applyAlignment="1">
      <alignment horizontal="left"/>
    </xf>
    <xf numFmtId="265" fontId="153" fillId="96" borderId="0" xfId="1555" applyNumberFormat="1" applyFont="1" applyFill="1" applyBorder="1" applyAlignment="1" applyProtection="1">
      <alignment horizontal="right"/>
    </xf>
    <xf numFmtId="264" fontId="153" fillId="96" borderId="20" xfId="1555" applyNumberFormat="1" applyFont="1" applyFill="1" applyBorder="1" applyAlignment="1" applyProtection="1">
      <alignment horizontal="right"/>
    </xf>
    <xf numFmtId="0" fontId="161" fillId="54" borderId="0" xfId="0" applyFont="1" applyFill="1" applyAlignment="1">
      <alignment horizontal="left"/>
    </xf>
    <xf numFmtId="0" fontId="161" fillId="0" borderId="0" xfId="0" applyFont="1" applyAlignment="1">
      <alignment horizontal="left"/>
    </xf>
    <xf numFmtId="266" fontId="170" fillId="96" borderId="0" xfId="1556" applyNumberFormat="1" applyFont="1" applyFill="1" applyBorder="1" applyAlignment="1" applyProtection="1">
      <alignment horizontal="right"/>
    </xf>
    <xf numFmtId="206" fontId="170" fillId="96" borderId="0" xfId="1556" applyNumberFormat="1" applyFont="1" applyFill="1" applyBorder="1" applyAlignment="1" applyProtection="1">
      <alignment horizontal="right"/>
    </xf>
    <xf numFmtId="205" fontId="170" fillId="96" borderId="0" xfId="1556" applyNumberFormat="1" applyFont="1" applyFill="1" applyBorder="1" applyAlignment="1" applyProtection="1">
      <alignment horizontal="right"/>
    </xf>
    <xf numFmtId="236" fontId="197" fillId="96" borderId="0" xfId="1555" applyNumberFormat="1" applyFont="1" applyFill="1" applyBorder="1" applyAlignment="1" applyProtection="1">
      <alignment horizontal="right"/>
    </xf>
    <xf numFmtId="266" fontId="170" fillId="0" borderId="0" xfId="1556" applyNumberFormat="1" applyFont="1" applyFill="1" applyBorder="1" applyAlignment="1" applyProtection="1">
      <alignment horizontal="right"/>
    </xf>
    <xf numFmtId="265" fontId="161" fillId="0" borderId="0" xfId="1555" applyNumberFormat="1" applyFont="1" applyFill="1" applyBorder="1" applyAlignment="1" applyProtection="1">
      <alignment horizontal="right"/>
    </xf>
    <xf numFmtId="206" fontId="186" fillId="96" borderId="0" xfId="1556" applyNumberFormat="1" applyFont="1" applyFill="1" applyBorder="1" applyAlignment="1" applyProtection="1">
      <alignment horizontal="right"/>
    </xf>
    <xf numFmtId="265" fontId="161" fillId="0" borderId="20" xfId="1555" applyNumberFormat="1" applyFont="1" applyFill="1" applyBorder="1" applyAlignment="1" applyProtection="1">
      <alignment horizontal="right"/>
    </xf>
    <xf numFmtId="236" fontId="153" fillId="96" borderId="0" xfId="1555" applyNumberFormat="1" applyFont="1" applyFill="1" applyBorder="1" applyAlignment="1" applyProtection="1">
      <alignment horizontal="right"/>
    </xf>
    <xf numFmtId="266" fontId="186" fillId="96" borderId="0" xfId="1556" applyNumberFormat="1" applyFont="1" applyFill="1" applyBorder="1" applyAlignment="1" applyProtection="1">
      <alignment horizontal="right"/>
    </xf>
    <xf numFmtId="265" fontId="163" fillId="96" borderId="65" xfId="1027" applyNumberFormat="1" applyFont="1" applyFill="1" applyBorder="1" applyAlignment="1">
      <alignment horizontal="right"/>
    </xf>
    <xf numFmtId="267" fontId="163" fillId="0" borderId="7" xfId="823" applyNumberFormat="1" applyFont="1" applyFill="1" applyBorder="1" applyAlignment="1" applyProtection="1">
      <alignment horizontal="right"/>
    </xf>
    <xf numFmtId="267" fontId="162" fillId="0" borderId="7" xfId="823" applyNumberFormat="1" applyFont="1" applyFill="1" applyBorder="1" applyAlignment="1" applyProtection="1">
      <alignment horizontal="right"/>
    </xf>
    <xf numFmtId="49" fontId="163" fillId="0" borderId="0" xfId="1027" applyNumberFormat="1" applyFont="1" applyAlignment="1">
      <alignment horizontal="left" wrapText="1"/>
    </xf>
    <xf numFmtId="49" fontId="162" fillId="0" borderId="0" xfId="1027" applyNumberFormat="1" applyFont="1" applyAlignment="1">
      <alignment horizontal="left" wrapText="1"/>
    </xf>
    <xf numFmtId="277" fontId="191" fillId="0" borderId="17" xfId="0" applyNumberFormat="1" applyFont="1" applyBorder="1"/>
    <xf numFmtId="266" fontId="192" fillId="96" borderId="0" xfId="751" applyNumberFormat="1" applyFont="1" applyFill="1" applyBorder="1" applyAlignment="1" applyProtection="1">
      <alignment horizontal="right"/>
    </xf>
    <xf numFmtId="275" fontId="191" fillId="96" borderId="17" xfId="1027" applyNumberFormat="1" applyFont="1" applyFill="1" applyBorder="1" applyAlignment="1">
      <alignment horizontal="right"/>
    </xf>
    <xf numFmtId="275" fontId="163" fillId="96" borderId="0" xfId="0" applyNumberFormat="1" applyFont="1" applyFill="1" applyAlignment="1">
      <alignment horizontal="right"/>
    </xf>
    <xf numFmtId="275" fontId="163" fillId="96" borderId="65" xfId="0" applyNumberFormat="1" applyFont="1" applyFill="1" applyBorder="1" applyAlignment="1">
      <alignment horizontal="right"/>
    </xf>
    <xf numFmtId="236" fontId="252" fillId="96" borderId="0" xfId="753" applyNumberFormat="1" applyFont="1" applyFill="1" applyBorder="1" applyAlignment="1" applyProtection="1">
      <alignment vertical="center"/>
    </xf>
    <xf numFmtId="236" fontId="233" fillId="96" borderId="20" xfId="753" applyNumberFormat="1" applyFont="1" applyFill="1" applyBorder="1" applyAlignment="1" applyProtection="1">
      <alignment vertical="center"/>
    </xf>
    <xf numFmtId="0" fontId="211" fillId="96" borderId="0" xfId="1027" applyFont="1" applyFill="1" applyAlignment="1">
      <alignment horizontal="center" vertical="center"/>
    </xf>
    <xf numFmtId="41" fontId="210" fillId="0" borderId="33" xfId="753" applyNumberFormat="1" applyFont="1" applyFill="1" applyBorder="1" applyAlignment="1" applyProtection="1">
      <alignment vertical="center"/>
    </xf>
    <xf numFmtId="236" fontId="233" fillId="96" borderId="33" xfId="753" applyNumberFormat="1" applyFont="1" applyFill="1" applyBorder="1" applyAlignment="1" applyProtection="1">
      <alignment vertical="center"/>
    </xf>
    <xf numFmtId="236" fontId="210" fillId="0" borderId="33" xfId="753" applyNumberFormat="1" applyFont="1" applyFill="1" applyBorder="1" applyAlignment="1" applyProtection="1">
      <alignment vertical="center"/>
    </xf>
    <xf numFmtId="236" fontId="252" fillId="96" borderId="0" xfId="753" applyNumberFormat="1" applyFont="1" applyFill="1" applyBorder="1" applyAlignment="1" applyProtection="1">
      <alignment vertical="top"/>
    </xf>
    <xf numFmtId="236" fontId="210" fillId="0" borderId="5" xfId="753" applyNumberFormat="1" applyFont="1" applyFill="1" applyBorder="1" applyAlignment="1" applyProtection="1">
      <alignment vertical="center"/>
    </xf>
    <xf numFmtId="236" fontId="233" fillId="96" borderId="0" xfId="753" applyNumberFormat="1" applyFont="1" applyFill="1" applyBorder="1" applyAlignment="1" applyProtection="1">
      <alignment vertical="top"/>
    </xf>
    <xf numFmtId="0" fontId="211" fillId="96" borderId="0" xfId="1027" quotePrefix="1" applyFont="1" applyFill="1" applyAlignment="1">
      <alignment horizontal="center" vertical="top"/>
    </xf>
    <xf numFmtId="41" fontId="210" fillId="0" borderId="0" xfId="753" applyNumberFormat="1" applyFont="1" applyFill="1" applyBorder="1" applyAlignment="1" applyProtection="1">
      <alignment vertical="top"/>
    </xf>
    <xf numFmtId="236" fontId="233" fillId="96" borderId="5" xfId="753" applyNumberFormat="1" applyFont="1" applyFill="1" applyBorder="1" applyAlignment="1" applyProtection="1">
      <alignment vertical="center"/>
    </xf>
    <xf numFmtId="236" fontId="233" fillId="96" borderId="65" xfId="753" applyNumberFormat="1" applyFont="1" applyFill="1" applyBorder="1" applyAlignment="1" applyProtection="1">
      <alignment vertical="center"/>
    </xf>
    <xf numFmtId="236" fontId="210" fillId="0" borderId="65" xfId="753" applyNumberFormat="1" applyFont="1" applyFill="1" applyBorder="1" applyAlignment="1" applyProtection="1">
      <alignment vertical="center"/>
    </xf>
    <xf numFmtId="236" fontId="233" fillId="96" borderId="0" xfId="753" applyNumberFormat="1" applyFont="1" applyFill="1" applyBorder="1" applyAlignment="1" applyProtection="1">
      <alignment vertical="center"/>
    </xf>
    <xf numFmtId="236" fontId="210" fillId="0" borderId="0" xfId="753" applyNumberFormat="1" applyFont="1" applyFill="1" applyBorder="1" applyAlignment="1" applyProtection="1">
      <alignment vertical="center"/>
    </xf>
    <xf numFmtId="167" fontId="163" fillId="0" borderId="81" xfId="0" applyNumberFormat="1" applyFont="1" applyBorder="1" applyAlignment="1">
      <alignment vertical="center"/>
    </xf>
    <xf numFmtId="41" fontId="163" fillId="96" borderId="35" xfId="1027" applyNumberFormat="1" applyFont="1" applyFill="1" applyBorder="1" applyAlignment="1">
      <alignment vertical="center"/>
    </xf>
    <xf numFmtId="167" fontId="162" fillId="96" borderId="35" xfId="0" applyNumberFormat="1" applyFont="1" applyFill="1" applyBorder="1" applyAlignment="1">
      <alignment vertical="center"/>
    </xf>
    <xf numFmtId="41" fontId="162" fillId="96" borderId="0" xfId="1027" applyNumberFormat="1" applyFont="1" applyFill="1" applyAlignment="1">
      <alignment vertical="center"/>
    </xf>
    <xf numFmtId="167" fontId="163" fillId="96" borderId="0" xfId="0" applyNumberFormat="1" applyFont="1" applyFill="1" applyAlignment="1">
      <alignment vertical="center"/>
    </xf>
    <xf numFmtId="190" fontId="163" fillId="96" borderId="61" xfId="1027" applyNumberFormat="1" applyFont="1" applyFill="1" applyBorder="1"/>
    <xf numFmtId="41" fontId="163" fillId="96" borderId="62" xfId="1027" applyNumberFormat="1" applyFont="1" applyFill="1" applyBorder="1"/>
    <xf numFmtId="190" fontId="162" fillId="96" borderId="5" xfId="1027" applyNumberFormat="1" applyFont="1" applyFill="1" applyBorder="1"/>
    <xf numFmtId="0" fontId="253" fillId="96" borderId="0" xfId="0" applyFont="1" applyFill="1"/>
    <xf numFmtId="267" fontId="162" fillId="96" borderId="7" xfId="823" applyNumberFormat="1" applyFont="1" applyFill="1" applyBorder="1" applyAlignment="1" applyProtection="1">
      <alignment horizontal="right"/>
    </xf>
    <xf numFmtId="264" fontId="156" fillId="0" borderId="0" xfId="1557" applyNumberFormat="1" applyFont="1" applyFill="1" applyAlignment="1" applyProtection="1">
      <alignment horizontal="right"/>
    </xf>
    <xf numFmtId="167" fontId="244" fillId="96" borderId="74" xfId="1027" applyNumberFormat="1" applyFont="1" applyFill="1" applyBorder="1"/>
    <xf numFmtId="0" fontId="162" fillId="54" borderId="0" xfId="1027" quotePrefix="1" applyFont="1" applyFill="1" applyAlignment="1">
      <alignment horizontal="right"/>
    </xf>
    <xf numFmtId="275" fontId="233" fillId="96" borderId="0" xfId="753" applyNumberFormat="1" applyFont="1" applyFill="1" applyBorder="1" applyAlignment="1" applyProtection="1">
      <alignment horizontal="right"/>
    </xf>
    <xf numFmtId="258" fontId="233" fillId="96" borderId="0" xfId="753" applyNumberFormat="1" applyFont="1" applyFill="1" applyBorder="1" applyAlignment="1" applyProtection="1">
      <alignment horizontal="right"/>
    </xf>
    <xf numFmtId="0" fontId="162" fillId="96" borderId="7" xfId="1027" applyFont="1" applyFill="1" applyBorder="1" applyAlignment="1">
      <alignment horizontal="right" wrapText="1"/>
    </xf>
    <xf numFmtId="194" fontId="162" fillId="96" borderId="0" xfId="1568" applyNumberFormat="1" applyFont="1" applyFill="1" applyBorder="1" applyAlignment="1" applyProtection="1">
      <alignment horizontal="right"/>
    </xf>
    <xf numFmtId="0" fontId="163" fillId="0" borderId="0" xfId="1027" applyFont="1" applyAlignment="1">
      <alignment horizontal="left"/>
    </xf>
    <xf numFmtId="194" fontId="162" fillId="0" borderId="35" xfId="1568" applyNumberFormat="1" applyFont="1" applyFill="1" applyBorder="1" applyAlignment="1" applyProtection="1">
      <alignment horizontal="right"/>
    </xf>
    <xf numFmtId="194" fontId="162" fillId="0" borderId="0" xfId="1568" applyNumberFormat="1" applyFont="1" applyFill="1" applyBorder="1" applyAlignment="1" applyProtection="1">
      <alignment horizontal="right"/>
    </xf>
    <xf numFmtId="194" fontId="162" fillId="96" borderId="35" xfId="1568" applyNumberFormat="1" applyFont="1" applyFill="1" applyBorder="1" applyAlignment="1" applyProtection="1">
      <alignment horizontal="right"/>
    </xf>
    <xf numFmtId="194" fontId="162" fillId="96" borderId="5" xfId="1568" applyNumberFormat="1" applyFont="1" applyFill="1" applyBorder="1" applyAlignment="1" applyProtection="1">
      <alignment horizontal="right"/>
    </xf>
    <xf numFmtId="194" fontId="162" fillId="0" borderId="65" xfId="1568" applyNumberFormat="1" applyFont="1" applyFill="1" applyBorder="1" applyAlignment="1" applyProtection="1">
      <alignment horizontal="right"/>
    </xf>
    <xf numFmtId="194" fontId="163" fillId="0" borderId="33" xfId="1558" applyNumberFormat="1" applyFont="1" applyFill="1" applyBorder="1" applyAlignment="1" applyProtection="1">
      <alignment horizontal="right"/>
    </xf>
    <xf numFmtId="275" fontId="163" fillId="96" borderId="33" xfId="0" applyNumberFormat="1" applyFont="1" applyFill="1" applyBorder="1" applyAlignment="1">
      <alignment horizontal="right"/>
    </xf>
    <xf numFmtId="194" fontId="162" fillId="0" borderId="33" xfId="1568" applyNumberFormat="1" applyFont="1" applyFill="1" applyBorder="1" applyAlignment="1" applyProtection="1">
      <alignment horizontal="right"/>
    </xf>
    <xf numFmtId="275" fontId="163" fillId="96" borderId="60" xfId="1027" applyNumberFormat="1" applyFont="1" applyFill="1" applyBorder="1" applyAlignment="1">
      <alignment horizontal="right"/>
    </xf>
    <xf numFmtId="236" fontId="252" fillId="96" borderId="33" xfId="753" applyNumberFormat="1" applyFont="1" applyFill="1" applyBorder="1" applyAlignment="1" applyProtection="1"/>
    <xf numFmtId="236" fontId="252" fillId="96" borderId="20" xfId="753" applyNumberFormat="1" applyFont="1" applyFill="1" applyBorder="1" applyAlignment="1" applyProtection="1"/>
    <xf numFmtId="236" fontId="233" fillId="96" borderId="20" xfId="753" applyNumberFormat="1" applyFont="1" applyFill="1" applyBorder="1" applyAlignment="1" applyProtection="1"/>
    <xf numFmtId="236" fontId="210" fillId="0" borderId="20" xfId="753" applyNumberFormat="1" applyFont="1" applyFill="1" applyBorder="1" applyAlignment="1" applyProtection="1"/>
    <xf numFmtId="236" fontId="252" fillId="96" borderId="7" xfId="753" applyNumberFormat="1" applyFont="1" applyFill="1" applyBorder="1" applyAlignment="1" applyProtection="1"/>
    <xf numFmtId="41" fontId="252" fillId="0" borderId="33" xfId="753" applyNumberFormat="1" applyFont="1" applyFill="1" applyBorder="1" applyAlignment="1" applyProtection="1"/>
    <xf numFmtId="167" fontId="191" fillId="96" borderId="72" xfId="0" applyNumberFormat="1" applyFont="1" applyFill="1" applyBorder="1"/>
    <xf numFmtId="167" fontId="191" fillId="0" borderId="72" xfId="0" applyNumberFormat="1" applyFont="1" applyBorder="1"/>
    <xf numFmtId="275" fontId="191" fillId="0" borderId="72" xfId="0" applyNumberFormat="1" applyFont="1" applyBorder="1" applyAlignment="1">
      <alignment horizontal="right"/>
    </xf>
    <xf numFmtId="167" fontId="191" fillId="0" borderId="76" xfId="0" applyNumberFormat="1" applyFont="1" applyBorder="1"/>
    <xf numFmtId="167" fontId="191" fillId="0" borderId="62" xfId="0" applyNumberFormat="1" applyFont="1" applyBorder="1"/>
    <xf numFmtId="277" fontId="191" fillId="0" borderId="72" xfId="0" applyNumberFormat="1" applyFont="1" applyBorder="1"/>
    <xf numFmtId="49" fontId="191" fillId="96" borderId="0" xfId="751" applyNumberFormat="1" applyFont="1" applyFill="1" applyBorder="1" applyAlignment="1" applyProtection="1">
      <alignment horizontal="right"/>
    </xf>
    <xf numFmtId="167" fontId="244" fillId="96" borderId="72" xfId="1027" applyNumberFormat="1" applyFont="1" applyFill="1" applyBorder="1"/>
    <xf numFmtId="167" fontId="244" fillId="96" borderId="73" xfId="1027" applyNumberFormat="1" applyFont="1" applyFill="1" applyBorder="1"/>
    <xf numFmtId="264" fontId="68" fillId="0" borderId="0" xfId="1557" applyNumberFormat="1" applyFont="1" applyFill="1" applyAlignment="1" applyProtection="1">
      <alignment horizontal="right"/>
    </xf>
    <xf numFmtId="271" fontId="68" fillId="96" borderId="0" xfId="1027" applyNumberFormat="1" applyFont="1" applyFill="1" applyAlignment="1">
      <alignment horizontal="right"/>
    </xf>
    <xf numFmtId="265" fontId="68" fillId="96" borderId="0" xfId="1557" applyNumberFormat="1" applyFont="1" applyFill="1" applyAlignment="1" applyProtection="1">
      <alignment horizontal="right"/>
    </xf>
    <xf numFmtId="265" fontId="68" fillId="96" borderId="60" xfId="1557" applyNumberFormat="1" applyFont="1" applyFill="1" applyBorder="1" applyAlignment="1" applyProtection="1">
      <alignment horizontal="right" vertical="center"/>
    </xf>
    <xf numFmtId="266" fontId="156" fillId="54" borderId="78" xfId="805" applyNumberFormat="1" applyFont="1" applyFill="1" applyBorder="1" applyAlignment="1" applyProtection="1">
      <alignment horizontal="right" vertical="center"/>
    </xf>
    <xf numFmtId="264" fontId="68" fillId="0" borderId="5" xfId="1027" applyNumberFormat="1" applyFont="1" applyBorder="1" applyAlignment="1">
      <alignment horizontal="right"/>
    </xf>
    <xf numFmtId="264" fontId="68" fillId="97" borderId="5" xfId="1027" applyNumberFormat="1" applyFont="1" applyFill="1" applyBorder="1" applyAlignment="1">
      <alignment horizontal="right"/>
    </xf>
    <xf numFmtId="265" fontId="68" fillId="96" borderId="5" xfId="1027" applyNumberFormat="1" applyFont="1" applyFill="1" applyBorder="1" applyAlignment="1">
      <alignment horizontal="right"/>
    </xf>
    <xf numFmtId="264" fontId="68" fillId="96" borderId="5" xfId="1027" applyNumberFormat="1" applyFont="1" applyFill="1" applyBorder="1" applyAlignment="1">
      <alignment horizontal="right"/>
    </xf>
    <xf numFmtId="265" fontId="68" fillId="0" borderId="0" xfId="1027" applyNumberFormat="1" applyFont="1" applyAlignment="1">
      <alignment horizontal="right"/>
    </xf>
    <xf numFmtId="266" fontId="156" fillId="54" borderId="78" xfId="805" applyNumberFormat="1" applyFont="1" applyFill="1" applyBorder="1" applyAlignment="1" applyProtection="1">
      <alignment horizontal="right"/>
    </xf>
    <xf numFmtId="264" fontId="180" fillId="96" borderId="0" xfId="1555" applyNumberFormat="1" applyFont="1" applyFill="1" applyBorder="1" applyAlignment="1" applyProtection="1">
      <alignment horizontal="right"/>
    </xf>
    <xf numFmtId="236" fontId="180" fillId="96" borderId="0" xfId="1555" applyNumberFormat="1" applyFont="1" applyFill="1" applyBorder="1" applyAlignment="1" applyProtection="1">
      <alignment horizontal="right"/>
    </xf>
    <xf numFmtId="265" fontId="180" fillId="96" borderId="0" xfId="1555" applyNumberFormat="1" applyFont="1" applyFill="1" applyBorder="1" applyAlignment="1" applyProtection="1">
      <alignment horizontal="right"/>
    </xf>
    <xf numFmtId="264" fontId="180" fillId="96" borderId="20" xfId="1555" applyNumberFormat="1" applyFont="1" applyFill="1" applyBorder="1" applyAlignment="1" applyProtection="1">
      <alignment horizontal="right"/>
    </xf>
    <xf numFmtId="0" fontId="158" fillId="96" borderId="0" xfId="0" applyFont="1" applyFill="1" applyAlignment="1">
      <alignment horizontal="left"/>
    </xf>
    <xf numFmtId="0" fontId="178" fillId="96" borderId="0" xfId="0" applyFont="1" applyFill="1" applyAlignment="1">
      <alignment horizontal="left"/>
    </xf>
    <xf numFmtId="265" fontId="178" fillId="96" borderId="0" xfId="1555" applyNumberFormat="1" applyFont="1" applyFill="1" applyBorder="1" applyAlignment="1" applyProtection="1">
      <alignment horizontal="right"/>
    </xf>
    <xf numFmtId="167" fontId="178" fillId="96" borderId="0" xfId="1555" applyNumberFormat="1" applyFont="1" applyFill="1" applyBorder="1" applyAlignment="1" applyProtection="1">
      <alignment horizontal="right"/>
    </xf>
    <xf numFmtId="266" fontId="181" fillId="96" borderId="0" xfId="1556" applyNumberFormat="1" applyFont="1" applyFill="1" applyBorder="1" applyAlignment="1" applyProtection="1">
      <alignment horizontal="right"/>
    </xf>
    <xf numFmtId="206" fontId="181" fillId="96" borderId="0" xfId="1556" applyNumberFormat="1" applyFont="1" applyFill="1" applyBorder="1" applyAlignment="1" applyProtection="1">
      <alignment horizontal="right"/>
    </xf>
    <xf numFmtId="205" fontId="181" fillId="96" borderId="0" xfId="1556" applyNumberFormat="1" applyFont="1" applyFill="1" applyBorder="1" applyAlignment="1" applyProtection="1">
      <alignment horizontal="right"/>
    </xf>
    <xf numFmtId="0" fontId="178" fillId="0" borderId="0" xfId="0" applyFont="1"/>
    <xf numFmtId="266" fontId="181" fillId="0" borderId="0" xfId="1556" applyNumberFormat="1" applyFont="1" applyFill="1" applyBorder="1" applyAlignment="1" applyProtection="1">
      <alignment horizontal="right"/>
    </xf>
    <xf numFmtId="206" fontId="181" fillId="0" borderId="0" xfId="1556" applyNumberFormat="1" applyFont="1" applyFill="1" applyBorder="1" applyAlignment="1" applyProtection="1">
      <alignment horizontal="right"/>
    </xf>
    <xf numFmtId="265" fontId="180" fillId="0" borderId="0" xfId="1555" applyNumberFormat="1" applyFont="1" applyFill="1" applyBorder="1" applyAlignment="1" applyProtection="1">
      <alignment horizontal="right"/>
    </xf>
    <xf numFmtId="236" fontId="183" fillId="0" borderId="0" xfId="1555" applyNumberFormat="1" applyFont="1" applyFill="1" applyBorder="1" applyAlignment="1" applyProtection="1">
      <alignment horizontal="right"/>
    </xf>
    <xf numFmtId="206" fontId="184" fillId="0" borderId="0" xfId="1556" applyNumberFormat="1" applyFont="1" applyFill="1" applyBorder="1" applyAlignment="1" applyProtection="1">
      <alignment horizontal="right"/>
    </xf>
    <xf numFmtId="264" fontId="180" fillId="0" borderId="20" xfId="1555" applyNumberFormat="1" applyFont="1" applyFill="1" applyBorder="1" applyAlignment="1" applyProtection="1">
      <alignment horizontal="right"/>
    </xf>
    <xf numFmtId="236" fontId="178" fillId="0" borderId="0" xfId="1555" applyNumberFormat="1" applyFont="1" applyFill="1" applyBorder="1" applyAlignment="1" applyProtection="1">
      <alignment horizontal="right"/>
    </xf>
    <xf numFmtId="265" fontId="180" fillId="0" borderId="20" xfId="1555" applyNumberFormat="1" applyFont="1" applyFill="1" applyBorder="1" applyAlignment="1" applyProtection="1">
      <alignment horizontal="right"/>
    </xf>
    <xf numFmtId="205" fontId="181" fillId="0" borderId="0" xfId="1556" applyNumberFormat="1" applyFont="1" applyFill="1" applyBorder="1" applyAlignment="1" applyProtection="1">
      <alignment horizontal="right"/>
    </xf>
    <xf numFmtId="0" fontId="199" fillId="0" borderId="0" xfId="0" applyFont="1" applyAlignment="1">
      <alignment vertical="center"/>
    </xf>
    <xf numFmtId="167" fontId="9" fillId="96" borderId="0" xfId="1027" applyNumberFormat="1" applyFont="1" applyFill="1"/>
    <xf numFmtId="264" fontId="163" fillId="0" borderId="33" xfId="1027" applyNumberFormat="1" applyFont="1" applyBorder="1" applyAlignment="1">
      <alignment horizontal="right"/>
    </xf>
    <xf numFmtId="265" fontId="163" fillId="96" borderId="33" xfId="1027" applyNumberFormat="1" applyFont="1" applyFill="1" applyBorder="1" applyAlignment="1">
      <alignment horizontal="right"/>
    </xf>
    <xf numFmtId="265" fontId="163" fillId="96" borderId="7" xfId="1027" applyNumberFormat="1" applyFont="1" applyFill="1" applyBorder="1" applyAlignment="1">
      <alignment horizontal="right"/>
    </xf>
    <xf numFmtId="268" fontId="163" fillId="96" borderId="0" xfId="823" applyNumberFormat="1" applyFont="1" applyFill="1" applyBorder="1" applyAlignment="1" applyProtection="1">
      <alignment horizontal="right"/>
    </xf>
    <xf numFmtId="265" fontId="163" fillId="0" borderId="65" xfId="1027" applyNumberFormat="1" applyFont="1" applyBorder="1" applyAlignment="1">
      <alignment horizontal="right"/>
    </xf>
    <xf numFmtId="264" fontId="211" fillId="96" borderId="60" xfId="1027" applyNumberFormat="1" applyFont="1" applyFill="1" applyBorder="1" applyAlignment="1">
      <alignment horizontal="right"/>
    </xf>
    <xf numFmtId="264" fontId="210" fillId="96" borderId="0" xfId="1027" applyNumberFormat="1" applyFont="1" applyFill="1" applyAlignment="1">
      <alignment horizontal="right"/>
    </xf>
    <xf numFmtId="236" fontId="211" fillId="54" borderId="0" xfId="1027" applyNumberFormat="1" applyFont="1" applyFill="1"/>
    <xf numFmtId="265" fontId="210" fillId="0" borderId="0" xfId="1027" applyNumberFormat="1" applyFont="1" applyAlignment="1">
      <alignment horizontal="right"/>
    </xf>
    <xf numFmtId="266" fontId="210" fillId="0" borderId="0" xfId="751" applyNumberFormat="1" applyFont="1" applyFill="1" applyBorder="1" applyAlignment="1" applyProtection="1">
      <alignment horizontal="right"/>
    </xf>
    <xf numFmtId="264" fontId="211" fillId="54" borderId="60" xfId="1027" applyNumberFormat="1" applyFont="1" applyFill="1" applyBorder="1" applyAlignment="1">
      <alignment horizontal="right"/>
    </xf>
    <xf numFmtId="264" fontId="211" fillId="96" borderId="74" xfId="1027" applyNumberFormat="1" applyFont="1" applyFill="1" applyBorder="1" applyAlignment="1">
      <alignment horizontal="right"/>
    </xf>
    <xf numFmtId="264" fontId="210" fillId="96" borderId="5" xfId="1027" applyNumberFormat="1" applyFont="1" applyFill="1" applyBorder="1" applyAlignment="1">
      <alignment horizontal="right"/>
    </xf>
    <xf numFmtId="265" fontId="210" fillId="0" borderId="5" xfId="1027" applyNumberFormat="1" applyFont="1" applyBorder="1" applyAlignment="1">
      <alignment horizontal="right"/>
    </xf>
    <xf numFmtId="266" fontId="210" fillId="0" borderId="5" xfId="751" applyNumberFormat="1" applyFont="1" applyFill="1" applyBorder="1" applyAlignment="1" applyProtection="1">
      <alignment horizontal="right"/>
    </xf>
    <xf numFmtId="264" fontId="211" fillId="54" borderId="61" xfId="1027" applyNumberFormat="1" applyFont="1" applyFill="1" applyBorder="1" applyAlignment="1">
      <alignment horizontal="right"/>
    </xf>
    <xf numFmtId="236" fontId="211" fillId="96" borderId="0" xfId="1027" applyNumberFormat="1" applyFont="1" applyFill="1"/>
    <xf numFmtId="265" fontId="210" fillId="96" borderId="0" xfId="1027" applyNumberFormat="1" applyFont="1" applyFill="1" applyAlignment="1">
      <alignment horizontal="right"/>
    </xf>
    <xf numFmtId="266" fontId="210" fillId="96" borderId="0" xfId="751" applyNumberFormat="1" applyFont="1" applyFill="1" applyBorder="1" applyAlignment="1" applyProtection="1">
      <alignment horizontal="right"/>
    </xf>
    <xf numFmtId="265" fontId="210" fillId="96" borderId="5" xfId="1027" applyNumberFormat="1" applyFont="1" applyFill="1" applyBorder="1" applyAlignment="1">
      <alignment horizontal="right"/>
    </xf>
    <xf numFmtId="266" fontId="210" fillId="96" borderId="5" xfId="751" applyNumberFormat="1" applyFont="1" applyFill="1" applyBorder="1" applyAlignment="1" applyProtection="1">
      <alignment horizontal="right"/>
    </xf>
    <xf numFmtId="264" fontId="211" fillId="96" borderId="61" xfId="1027" applyNumberFormat="1" applyFont="1" applyFill="1" applyBorder="1" applyAlignment="1">
      <alignment horizontal="right"/>
    </xf>
    <xf numFmtId="264" fontId="210" fillId="96" borderId="62" xfId="1027" applyNumberFormat="1" applyFont="1" applyFill="1" applyBorder="1" applyAlignment="1">
      <alignment horizontal="right"/>
    </xf>
    <xf numFmtId="266" fontId="212" fillId="96" borderId="0" xfId="1559" applyNumberFormat="1" applyFont="1" applyFill="1" applyBorder="1" applyAlignment="1" applyProtection="1">
      <alignment horizontal="right"/>
    </xf>
    <xf numFmtId="206" fontId="195" fillId="96" borderId="0" xfId="1559" applyNumberFormat="1" applyFont="1" applyFill="1" applyBorder="1" applyAlignment="1" applyProtection="1"/>
    <xf numFmtId="270" fontId="212" fillId="96" borderId="0" xfId="805" applyNumberFormat="1" applyFont="1" applyFill="1" applyBorder="1" applyAlignment="1" applyProtection="1">
      <alignment horizontal="right"/>
    </xf>
    <xf numFmtId="270" fontId="212" fillId="0" borderId="0" xfId="805" applyNumberFormat="1" applyFont="1" applyFill="1" applyBorder="1" applyAlignment="1" applyProtection="1">
      <alignment horizontal="right"/>
    </xf>
    <xf numFmtId="265" fontId="211" fillId="96" borderId="60" xfId="1027" applyNumberFormat="1" applyFont="1" applyFill="1" applyBorder="1" applyAlignment="1">
      <alignment horizontal="right"/>
    </xf>
    <xf numFmtId="167" fontId="211" fillId="96" borderId="0" xfId="1027" applyNumberFormat="1" applyFont="1" applyFill="1"/>
    <xf numFmtId="49" fontId="210" fillId="96" borderId="0" xfId="751" applyNumberFormat="1" applyFont="1" applyFill="1" applyBorder="1" applyAlignment="1" applyProtection="1">
      <alignment horizontal="right"/>
    </xf>
    <xf numFmtId="49" fontId="210" fillId="0" borderId="0" xfId="751" applyNumberFormat="1" applyFont="1" applyFill="1" applyBorder="1" applyAlignment="1" applyProtection="1">
      <alignment horizontal="right"/>
    </xf>
    <xf numFmtId="167" fontId="211" fillId="96" borderId="60" xfId="1027" applyNumberFormat="1" applyFont="1" applyFill="1" applyBorder="1"/>
    <xf numFmtId="213" fontId="210" fillId="96" borderId="0" xfId="1027" applyNumberFormat="1" applyFont="1" applyFill="1"/>
    <xf numFmtId="41" fontId="210" fillId="96" borderId="0" xfId="1027" applyNumberFormat="1" applyFont="1" applyFill="1" applyAlignment="1">
      <alignment horizontal="right"/>
    </xf>
    <xf numFmtId="205" fontId="210" fillId="96" borderId="0" xfId="751" applyNumberFormat="1" applyFont="1" applyFill="1" applyBorder="1" applyAlignment="1" applyProtection="1"/>
    <xf numFmtId="236" fontId="211" fillId="96" borderId="60" xfId="1027" applyNumberFormat="1" applyFont="1" applyFill="1" applyBorder="1"/>
    <xf numFmtId="167" fontId="210" fillId="96" borderId="0" xfId="1027" applyNumberFormat="1" applyFont="1" applyFill="1" applyAlignment="1">
      <alignment horizontal="right"/>
    </xf>
    <xf numFmtId="205" fontId="210" fillId="0" borderId="0" xfId="751" applyNumberFormat="1" applyFont="1" applyFill="1" applyBorder="1" applyAlignment="1" applyProtection="1"/>
    <xf numFmtId="265" fontId="211" fillId="96" borderId="64" xfId="1027" applyNumberFormat="1" applyFont="1" applyFill="1" applyBorder="1" applyAlignment="1">
      <alignment horizontal="right"/>
    </xf>
    <xf numFmtId="265" fontId="210" fillId="96" borderId="65" xfId="1027" applyNumberFormat="1" applyFont="1" applyFill="1" applyBorder="1" applyAlignment="1">
      <alignment horizontal="right"/>
    </xf>
    <xf numFmtId="248" fontId="211" fillId="96" borderId="0" xfId="1027" applyNumberFormat="1" applyFont="1" applyFill="1"/>
    <xf numFmtId="266" fontId="210" fillId="96" borderId="65" xfId="751" applyNumberFormat="1" applyFont="1" applyFill="1" applyBorder="1" applyAlignment="1" applyProtection="1">
      <alignment horizontal="right"/>
    </xf>
    <xf numFmtId="264" fontId="210" fillId="96" borderId="65" xfId="1027" applyNumberFormat="1" applyFont="1" applyFill="1" applyBorder="1" applyAlignment="1">
      <alignment horizontal="right"/>
    </xf>
    <xf numFmtId="266" fontId="210" fillId="0" borderId="65" xfId="751" applyNumberFormat="1" applyFont="1" applyFill="1" applyBorder="1" applyAlignment="1" applyProtection="1">
      <alignment horizontal="right"/>
    </xf>
    <xf numFmtId="236" fontId="211" fillId="0" borderId="0" xfId="1027" applyNumberFormat="1" applyFont="1"/>
    <xf numFmtId="205" fontId="210" fillId="0" borderId="0" xfId="751" applyNumberFormat="1" applyFont="1" applyFill="1" applyBorder="1" applyAlignment="1" applyProtection="1">
      <alignment horizontal="right"/>
    </xf>
    <xf numFmtId="41" fontId="210" fillId="0" borderId="0" xfId="1027" applyNumberFormat="1" applyFont="1"/>
    <xf numFmtId="248" fontId="211" fillId="96" borderId="60" xfId="1027" applyNumberFormat="1" applyFont="1" applyFill="1" applyBorder="1"/>
    <xf numFmtId="43" fontId="210" fillId="96" borderId="0" xfId="1027" applyNumberFormat="1" applyFont="1" applyFill="1"/>
    <xf numFmtId="248" fontId="211" fillId="0" borderId="0" xfId="1027" applyNumberFormat="1" applyFont="1"/>
    <xf numFmtId="253" fontId="211" fillId="96" borderId="0" xfId="823" applyNumberFormat="1" applyFont="1" applyFill="1" applyBorder="1" applyAlignment="1" applyProtection="1"/>
    <xf numFmtId="253" fontId="211" fillId="0" borderId="0" xfId="823" applyNumberFormat="1" applyFont="1" applyFill="1" applyBorder="1" applyAlignment="1" applyProtection="1"/>
    <xf numFmtId="253" fontId="210" fillId="0" borderId="0" xfId="823" applyNumberFormat="1" applyFont="1" applyFill="1" applyBorder="1" applyAlignment="1" applyProtection="1"/>
    <xf numFmtId="253" fontId="211" fillId="0" borderId="60" xfId="823" applyNumberFormat="1" applyFont="1" applyFill="1" applyBorder="1" applyAlignment="1" applyProtection="1"/>
    <xf numFmtId="267" fontId="211" fillId="0" borderId="59" xfId="823" applyNumberFormat="1" applyFont="1" applyFill="1" applyBorder="1" applyAlignment="1" applyProtection="1">
      <alignment horizontal="right"/>
    </xf>
    <xf numFmtId="267" fontId="210" fillId="0" borderId="7" xfId="823" applyNumberFormat="1" applyFont="1" applyFill="1" applyBorder="1" applyAlignment="1" applyProtection="1">
      <alignment horizontal="right"/>
    </xf>
    <xf numFmtId="255" fontId="211" fillId="0" borderId="0" xfId="1027" applyNumberFormat="1" applyFont="1"/>
    <xf numFmtId="266" fontId="210" fillId="96" borderId="7" xfId="1027" applyNumberFormat="1" applyFont="1" applyFill="1" applyBorder="1" applyAlignment="1">
      <alignment horizontal="right"/>
    </xf>
    <xf numFmtId="267" fontId="210" fillId="96" borderId="7" xfId="823" applyNumberFormat="1" applyFont="1" applyFill="1" applyBorder="1" applyAlignment="1" applyProtection="1">
      <alignment horizontal="right"/>
    </xf>
    <xf numFmtId="268" fontId="211" fillId="0" borderId="60" xfId="823" applyNumberFormat="1" applyFont="1" applyFill="1" applyBorder="1" applyAlignment="1" applyProtection="1">
      <alignment horizontal="right"/>
    </xf>
    <xf numFmtId="268" fontId="210" fillId="0" borderId="0" xfId="823" applyNumberFormat="1" applyFont="1" applyFill="1" applyBorder="1" applyAlignment="1" applyProtection="1">
      <alignment horizontal="right"/>
    </xf>
    <xf numFmtId="249" fontId="211" fillId="0" borderId="0" xfId="823" applyNumberFormat="1" applyFont="1" applyFill="1" applyBorder="1" applyAlignment="1" applyProtection="1"/>
    <xf numFmtId="249" fontId="211" fillId="96" borderId="0" xfId="823" applyNumberFormat="1" applyFont="1" applyFill="1" applyBorder="1" applyAlignment="1" applyProtection="1"/>
    <xf numFmtId="268" fontId="210" fillId="96" borderId="0" xfId="823" applyNumberFormat="1" applyFont="1" applyFill="1" applyBorder="1" applyAlignment="1" applyProtection="1">
      <alignment horizontal="right"/>
    </xf>
    <xf numFmtId="269" fontId="211" fillId="0" borderId="60" xfId="1027" applyNumberFormat="1" applyFont="1" applyBorder="1" applyAlignment="1">
      <alignment horizontal="right"/>
    </xf>
    <xf numFmtId="269" fontId="210" fillId="0" borderId="72" xfId="1027" applyNumberFormat="1" applyFont="1" applyBorder="1" applyAlignment="1">
      <alignment horizontal="right"/>
    </xf>
    <xf numFmtId="252" fontId="211" fillId="0" borderId="0" xfId="751" applyNumberFormat="1" applyFont="1" applyFill="1" applyBorder="1" applyAlignment="1" applyProtection="1"/>
    <xf numFmtId="269" fontId="210" fillId="96" borderId="72" xfId="1027" applyNumberFormat="1" applyFont="1" applyFill="1" applyBorder="1" applyAlignment="1">
      <alignment horizontal="right"/>
    </xf>
    <xf numFmtId="252" fontId="211" fillId="96" borderId="0" xfId="751" applyNumberFormat="1" applyFont="1" applyFill="1" applyBorder="1" applyAlignment="1" applyProtection="1"/>
    <xf numFmtId="269" fontId="211" fillId="0" borderId="59" xfId="1027" applyNumberFormat="1" applyFont="1" applyBorder="1" applyAlignment="1">
      <alignment horizontal="right"/>
    </xf>
    <xf numFmtId="269" fontId="210" fillId="0" borderId="70" xfId="1027" applyNumberFormat="1" applyFont="1" applyBorder="1" applyAlignment="1">
      <alignment horizontal="right"/>
    </xf>
    <xf numFmtId="252" fontId="211" fillId="0" borderId="7" xfId="751" applyNumberFormat="1" applyFont="1" applyFill="1" applyBorder="1" applyAlignment="1" applyProtection="1"/>
    <xf numFmtId="269" fontId="210" fillId="96" borderId="70" xfId="1027" applyNumberFormat="1" applyFont="1" applyFill="1" applyBorder="1" applyAlignment="1">
      <alignment horizontal="right"/>
    </xf>
    <xf numFmtId="252" fontId="211" fillId="0" borderId="60" xfId="751" applyNumberFormat="1" applyFont="1" applyFill="1" applyBorder="1" applyAlignment="1" applyProtection="1"/>
    <xf numFmtId="0" fontId="211" fillId="0" borderId="0" xfId="1027" applyFont="1"/>
    <xf numFmtId="41" fontId="211" fillId="0" borderId="59" xfId="1027" applyNumberFormat="1" applyFont="1" applyBorder="1"/>
    <xf numFmtId="248" fontId="210" fillId="0" borderId="0" xfId="823" applyNumberFormat="1" applyFont="1" applyFill="1" applyBorder="1" applyAlignment="1" applyProtection="1"/>
    <xf numFmtId="41" fontId="211" fillId="0" borderId="0" xfId="1027" applyNumberFormat="1" applyFont="1"/>
    <xf numFmtId="41" fontId="211" fillId="0" borderId="7" xfId="1027" applyNumberFormat="1" applyFont="1" applyBorder="1"/>
    <xf numFmtId="265" fontId="211" fillId="0" borderId="81" xfId="1027" applyNumberFormat="1" applyFont="1" applyBorder="1" applyAlignment="1">
      <alignment horizontal="right"/>
    </xf>
    <xf numFmtId="265" fontId="210" fillId="0" borderId="35" xfId="1027" applyNumberFormat="1" applyFont="1" applyBorder="1" applyAlignment="1">
      <alignment horizontal="right"/>
    </xf>
    <xf numFmtId="264" fontId="210" fillId="0" borderId="35" xfId="1027" applyNumberFormat="1" applyFont="1" applyBorder="1" applyAlignment="1">
      <alignment horizontal="right"/>
    </xf>
    <xf numFmtId="264" fontId="210" fillId="0" borderId="0" xfId="1027" applyNumberFormat="1" applyFont="1" applyAlignment="1">
      <alignment horizontal="right"/>
    </xf>
    <xf numFmtId="167" fontId="211" fillId="0" borderId="60" xfId="1027" applyNumberFormat="1" applyFont="1" applyBorder="1" applyAlignment="1">
      <alignment horizontal="right"/>
    </xf>
    <xf numFmtId="167" fontId="210" fillId="0" borderId="0" xfId="1027" applyNumberFormat="1" applyFont="1" applyAlignment="1">
      <alignment horizontal="right"/>
    </xf>
    <xf numFmtId="41" fontId="211" fillId="0" borderId="60" xfId="1027" applyNumberFormat="1" applyFont="1" applyBorder="1"/>
    <xf numFmtId="265" fontId="211" fillId="0" borderId="60" xfId="1027" applyNumberFormat="1" applyFont="1" applyBorder="1" applyAlignment="1">
      <alignment horizontal="right"/>
    </xf>
    <xf numFmtId="167" fontId="211" fillId="0" borderId="0" xfId="1027" applyNumberFormat="1" applyFont="1" applyAlignment="1">
      <alignment horizontal="right"/>
    </xf>
    <xf numFmtId="167" fontId="211" fillId="96" borderId="0" xfId="1027" applyNumberFormat="1" applyFont="1" applyFill="1" applyAlignment="1">
      <alignment horizontal="right"/>
    </xf>
    <xf numFmtId="41" fontId="211" fillId="0" borderId="0" xfId="1027" applyNumberFormat="1" applyFont="1" applyAlignment="1">
      <alignment horizontal="right"/>
    </xf>
    <xf numFmtId="41" fontId="211" fillId="96" borderId="0" xfId="1027" applyNumberFormat="1" applyFont="1" applyFill="1" applyAlignment="1">
      <alignment horizontal="right"/>
    </xf>
    <xf numFmtId="264" fontId="211" fillId="0" borderId="60" xfId="1027" applyNumberFormat="1" applyFont="1" applyBorder="1" applyAlignment="1">
      <alignment horizontal="right"/>
    </xf>
    <xf numFmtId="265" fontId="211" fillId="0" borderId="68" xfId="1027" applyNumberFormat="1" applyFont="1" applyBorder="1" applyAlignment="1">
      <alignment horizontal="right"/>
    </xf>
    <xf numFmtId="265" fontId="210" fillId="0" borderId="20" xfId="1027" applyNumberFormat="1" applyFont="1" applyBorder="1" applyAlignment="1">
      <alignment horizontal="right"/>
    </xf>
    <xf numFmtId="265" fontId="210" fillId="0" borderId="65" xfId="1027" applyNumberFormat="1" applyFont="1" applyBorder="1" applyAlignment="1">
      <alignment horizontal="right"/>
    </xf>
    <xf numFmtId="264" fontId="211" fillId="0" borderId="68" xfId="1027" applyNumberFormat="1" applyFont="1" applyBorder="1" applyAlignment="1">
      <alignment horizontal="right"/>
    </xf>
    <xf numFmtId="264" fontId="210" fillId="96" borderId="20" xfId="1027" applyNumberFormat="1" applyFont="1" applyFill="1" applyBorder="1" applyAlignment="1">
      <alignment horizontal="right"/>
    </xf>
    <xf numFmtId="41" fontId="211" fillId="96" borderId="0" xfId="1027" applyNumberFormat="1" applyFont="1" applyFill="1"/>
    <xf numFmtId="267" fontId="211" fillId="0" borderId="69" xfId="1027" applyNumberFormat="1" applyFont="1" applyBorder="1" applyAlignment="1">
      <alignment horizontal="right"/>
    </xf>
    <xf numFmtId="267" fontId="210" fillId="0" borderId="19" xfId="823" applyNumberFormat="1" applyFont="1" applyFill="1" applyBorder="1" applyAlignment="1" applyProtection="1">
      <alignment horizontal="right"/>
    </xf>
    <xf numFmtId="44" fontId="211" fillId="0" borderId="0" xfId="823" applyFont="1" applyFill="1" applyBorder="1" applyAlignment="1" applyProtection="1"/>
    <xf numFmtId="267" fontId="210" fillId="96" borderId="19" xfId="823" applyNumberFormat="1" applyFont="1" applyFill="1" applyBorder="1" applyAlignment="1" applyProtection="1">
      <alignment horizontal="right"/>
    </xf>
    <xf numFmtId="44" fontId="211" fillId="96" borderId="0" xfId="823" applyFont="1" applyFill="1" applyBorder="1" applyAlignment="1" applyProtection="1"/>
    <xf numFmtId="0" fontId="156" fillId="54" borderId="0" xfId="1027" applyFont="1" applyFill="1" applyAlignment="1">
      <alignment vertical="center"/>
    </xf>
    <xf numFmtId="265" fontId="163" fillId="96" borderId="0" xfId="1027" applyNumberFormat="1" applyFont="1" applyFill="1" applyAlignment="1">
      <alignment horizontal="right" vertical="center"/>
    </xf>
    <xf numFmtId="213" fontId="162" fillId="96" borderId="0" xfId="1027" applyNumberFormat="1" applyFont="1" applyFill="1" applyAlignment="1">
      <alignment vertical="center"/>
    </xf>
    <xf numFmtId="265" fontId="163" fillId="96" borderId="33" xfId="1027" applyNumberFormat="1" applyFont="1" applyFill="1" applyBorder="1" applyAlignment="1">
      <alignment horizontal="right" vertical="center"/>
    </xf>
    <xf numFmtId="265" fontId="162" fillId="0" borderId="0" xfId="1027" applyNumberFormat="1" applyFont="1" applyAlignment="1">
      <alignment horizontal="right" vertical="center"/>
    </xf>
    <xf numFmtId="265" fontId="162" fillId="96" borderId="0" xfId="1027" applyNumberFormat="1" applyFont="1" applyFill="1" applyAlignment="1">
      <alignment horizontal="right" vertical="center"/>
    </xf>
    <xf numFmtId="264" fontId="163" fillId="96" borderId="0" xfId="1027" applyNumberFormat="1" applyFont="1" applyFill="1" applyAlignment="1">
      <alignment horizontal="right" vertical="center"/>
    </xf>
    <xf numFmtId="264" fontId="163" fillId="96" borderId="33" xfId="1027" applyNumberFormat="1" applyFont="1" applyFill="1" applyBorder="1" applyAlignment="1">
      <alignment horizontal="right" vertical="center"/>
    </xf>
    <xf numFmtId="264" fontId="162" fillId="0" borderId="0" xfId="1027" applyNumberFormat="1" applyFont="1" applyAlignment="1">
      <alignment horizontal="right" vertical="center"/>
    </xf>
    <xf numFmtId="264" fontId="162" fillId="96" borderId="0" xfId="1027" applyNumberFormat="1" applyFont="1" applyFill="1" applyAlignment="1">
      <alignment horizontal="right" vertical="center"/>
    </xf>
    <xf numFmtId="0" fontId="4" fillId="0" borderId="0" xfId="0" applyFont="1" applyAlignment="1">
      <alignment vertical="center"/>
    </xf>
    <xf numFmtId="206" fontId="199" fillId="0" borderId="0" xfId="1099" applyNumberFormat="1" applyFont="1" applyAlignment="1">
      <alignment vertical="center"/>
    </xf>
    <xf numFmtId="37" fontId="161" fillId="54" borderId="0" xfId="1027" applyNumberFormat="1" applyFont="1" applyFill="1" applyAlignment="1">
      <alignment vertical="center"/>
    </xf>
    <xf numFmtId="0" fontId="153" fillId="54" borderId="0" xfId="0" applyFont="1" applyFill="1" applyAlignment="1">
      <alignment vertical="top"/>
    </xf>
    <xf numFmtId="265" fontId="180" fillId="96" borderId="0" xfId="1555" applyNumberFormat="1" applyFont="1" applyFill="1" applyBorder="1" applyAlignment="1" applyProtection="1">
      <alignment horizontal="right" vertical="top"/>
    </xf>
    <xf numFmtId="167" fontId="180" fillId="96" borderId="0" xfId="1555" applyNumberFormat="1" applyFont="1" applyFill="1" applyBorder="1" applyAlignment="1" applyProtection="1">
      <alignment horizontal="right" vertical="top"/>
    </xf>
    <xf numFmtId="265" fontId="161" fillId="96" borderId="0" xfId="1555" applyNumberFormat="1" applyFont="1" applyFill="1" applyBorder="1" applyAlignment="1" applyProtection="1">
      <alignment horizontal="right" vertical="top"/>
    </xf>
    <xf numFmtId="167" fontId="161" fillId="96" borderId="0" xfId="1555" applyNumberFormat="1" applyFont="1" applyFill="1" applyBorder="1" applyAlignment="1" applyProtection="1">
      <alignment horizontal="right" vertical="top"/>
    </xf>
    <xf numFmtId="0" fontId="153" fillId="54" borderId="0" xfId="0" applyFont="1" applyFill="1" applyAlignment="1">
      <alignment vertical="center"/>
    </xf>
    <xf numFmtId="264" fontId="178" fillId="96" borderId="20" xfId="1555" applyNumberFormat="1" applyFont="1" applyFill="1" applyBorder="1" applyAlignment="1" applyProtection="1">
      <alignment horizontal="right" vertical="center"/>
    </xf>
    <xf numFmtId="236" fontId="178" fillId="96" borderId="0" xfId="1555" applyNumberFormat="1" applyFont="1" applyFill="1" applyBorder="1" applyAlignment="1" applyProtection="1">
      <alignment horizontal="right" vertical="center"/>
    </xf>
    <xf numFmtId="264" fontId="180" fillId="96" borderId="20" xfId="1555" applyNumberFormat="1" applyFont="1" applyFill="1" applyBorder="1" applyAlignment="1" applyProtection="1">
      <alignment horizontal="right" vertical="center"/>
    </xf>
    <xf numFmtId="264" fontId="161" fillId="96" borderId="20" xfId="1555" applyNumberFormat="1" applyFont="1" applyFill="1" applyBorder="1" applyAlignment="1" applyProtection="1">
      <alignment horizontal="right" vertical="center"/>
    </xf>
    <xf numFmtId="264" fontId="153" fillId="96" borderId="20" xfId="1555" applyNumberFormat="1" applyFont="1" applyFill="1" applyBorder="1" applyAlignment="1" applyProtection="1">
      <alignment horizontal="right" vertical="center"/>
    </xf>
    <xf numFmtId="236" fontId="161" fillId="96" borderId="0" xfId="1555" applyNumberFormat="1" applyFont="1" applyFill="1" applyBorder="1" applyAlignment="1" applyProtection="1">
      <alignment horizontal="right" vertical="center"/>
    </xf>
    <xf numFmtId="264" fontId="68" fillId="96" borderId="33" xfId="1027" applyNumberFormat="1" applyFont="1" applyFill="1" applyBorder="1" applyAlignment="1">
      <alignment horizontal="right" vertical="center"/>
    </xf>
    <xf numFmtId="264" fontId="68" fillId="96" borderId="0" xfId="1027" applyNumberFormat="1" applyFont="1" applyFill="1" applyAlignment="1">
      <alignment horizontal="right" vertical="center"/>
    </xf>
    <xf numFmtId="0" fontId="210" fillId="96" borderId="33" xfId="1027" applyFont="1" applyFill="1" applyBorder="1" applyAlignment="1">
      <alignment horizontal="left" vertical="center"/>
    </xf>
    <xf numFmtId="0" fontId="246" fillId="0" borderId="0" xfId="0" applyFont="1" applyAlignment="1">
      <alignment vertical="center"/>
    </xf>
    <xf numFmtId="236" fontId="163" fillId="0" borderId="0" xfId="753" applyNumberFormat="1" applyFont="1" applyFill="1" applyBorder="1" applyAlignment="1" applyProtection="1">
      <alignment vertical="top"/>
    </xf>
    <xf numFmtId="167" fontId="162" fillId="0" borderId="5" xfId="753" applyNumberFormat="1" applyFont="1" applyFill="1" applyBorder="1" applyAlignment="1" applyProtection="1">
      <alignment vertical="top"/>
    </xf>
    <xf numFmtId="236" fontId="252" fillId="0" borderId="5" xfId="753" applyNumberFormat="1" applyFont="1" applyFill="1" applyBorder="1" applyAlignment="1" applyProtection="1">
      <alignment vertical="top"/>
    </xf>
    <xf numFmtId="236" fontId="233" fillId="0" borderId="5" xfId="753" applyNumberFormat="1" applyFont="1" applyFill="1" applyBorder="1" applyAlignment="1" applyProtection="1">
      <alignment vertical="top"/>
    </xf>
    <xf numFmtId="236" fontId="252" fillId="0" borderId="0" xfId="753" applyNumberFormat="1" applyFont="1" applyFill="1" applyBorder="1" applyAlignment="1" applyProtection="1">
      <alignment vertical="top"/>
    </xf>
    <xf numFmtId="0" fontId="211" fillId="0" borderId="0" xfId="1027" applyFont="1" applyAlignment="1">
      <alignment horizontal="center" vertical="top"/>
    </xf>
    <xf numFmtId="236" fontId="210" fillId="0" borderId="5" xfId="753" applyNumberFormat="1" applyFont="1" applyFill="1" applyBorder="1" applyAlignment="1" applyProtection="1">
      <alignment vertical="top"/>
    </xf>
    <xf numFmtId="236" fontId="252" fillId="96" borderId="33" xfId="753" applyNumberFormat="1" applyFont="1" applyFill="1" applyBorder="1" applyAlignment="1" applyProtection="1">
      <alignment vertical="center"/>
    </xf>
    <xf numFmtId="236" fontId="252" fillId="96" borderId="75" xfId="753" applyNumberFormat="1" applyFont="1" applyFill="1" applyBorder="1" applyAlignment="1" applyProtection="1">
      <alignment vertical="center"/>
    </xf>
    <xf numFmtId="236" fontId="210" fillId="96" borderId="75" xfId="753" applyNumberFormat="1" applyFont="1" applyFill="1" applyBorder="1" applyAlignment="1" applyProtection="1">
      <alignment vertical="center"/>
    </xf>
    <xf numFmtId="236" fontId="233" fillId="96" borderId="75" xfId="753" applyNumberFormat="1" applyFont="1" applyFill="1" applyBorder="1" applyAlignment="1" applyProtection="1">
      <alignment vertical="center"/>
    </xf>
    <xf numFmtId="236" fontId="210" fillId="0" borderId="75" xfId="753" applyNumberFormat="1" applyFont="1" applyFill="1" applyBorder="1" applyAlignment="1" applyProtection="1">
      <alignment vertical="center"/>
    </xf>
    <xf numFmtId="236" fontId="252" fillId="96" borderId="5" xfId="753" applyNumberFormat="1" applyFont="1" applyFill="1" applyBorder="1" applyAlignment="1" applyProtection="1">
      <alignment vertical="center"/>
    </xf>
    <xf numFmtId="236" fontId="252" fillId="96" borderId="65" xfId="753" applyNumberFormat="1" applyFont="1" applyFill="1" applyBorder="1" applyAlignment="1" applyProtection="1">
      <alignment vertical="center"/>
    </xf>
    <xf numFmtId="262" fontId="211" fillId="0" borderId="19" xfId="753" applyNumberFormat="1" applyFont="1" applyFill="1" applyBorder="1" applyAlignment="1" applyProtection="1">
      <alignment vertical="center"/>
    </xf>
    <xf numFmtId="262" fontId="210" fillId="96" borderId="19" xfId="753" applyNumberFormat="1" applyFont="1" applyFill="1" applyBorder="1" applyAlignment="1" applyProtection="1">
      <alignment vertical="center"/>
    </xf>
    <xf numFmtId="262" fontId="210" fillId="0" borderId="19" xfId="753" applyNumberFormat="1" applyFont="1" applyFill="1" applyBorder="1" applyAlignment="1" applyProtection="1">
      <alignment vertical="center"/>
    </xf>
    <xf numFmtId="252" fontId="210" fillId="0" borderId="65" xfId="753" applyNumberFormat="1" applyFont="1" applyFill="1" applyBorder="1" applyAlignment="1" applyProtection="1">
      <alignment vertical="center"/>
    </xf>
    <xf numFmtId="264" fontId="68" fillId="96" borderId="33" xfId="1555" applyNumberFormat="1" applyFont="1" applyFill="1" applyBorder="1" applyAlignment="1" applyProtection="1">
      <alignment horizontal="right"/>
    </xf>
    <xf numFmtId="0" fontId="254" fillId="54" borderId="0" xfId="982" applyFont="1" applyFill="1" applyBorder="1" applyAlignment="1" applyProtection="1">
      <alignment horizontal="left"/>
    </xf>
    <xf numFmtId="0" fontId="228" fillId="54" borderId="0" xfId="1027" applyFont="1" applyFill="1"/>
    <xf numFmtId="265" fontId="210" fillId="96" borderId="0" xfId="1027" applyNumberFormat="1" applyFont="1" applyFill="1" applyAlignment="1">
      <alignment horizontal="right" vertical="center"/>
    </xf>
    <xf numFmtId="266" fontId="210" fillId="0" borderId="0" xfId="751" applyNumberFormat="1" applyFont="1" applyFill="1" applyBorder="1" applyAlignment="1" applyProtection="1">
      <alignment horizontal="right" vertical="center"/>
    </xf>
    <xf numFmtId="265" fontId="210" fillId="0" borderId="0" xfId="1027" applyNumberFormat="1" applyFont="1" applyAlignment="1">
      <alignment horizontal="right" vertical="center"/>
    </xf>
    <xf numFmtId="265" fontId="211" fillId="0" borderId="60" xfId="1027" applyNumberFormat="1" applyFont="1" applyBorder="1" applyAlignment="1">
      <alignment horizontal="right" vertical="center"/>
    </xf>
    <xf numFmtId="41" fontId="211" fillId="0" borderId="0" xfId="1027" applyNumberFormat="1" applyFont="1" applyAlignment="1">
      <alignment horizontal="right" vertical="center"/>
    </xf>
    <xf numFmtId="41" fontId="211" fillId="96" borderId="0" xfId="1027" applyNumberFormat="1" applyFont="1" applyFill="1" applyAlignment="1">
      <alignment horizontal="right" vertical="center"/>
    </xf>
    <xf numFmtId="49" fontId="210" fillId="96" borderId="0" xfId="751" applyNumberFormat="1" applyFont="1" applyFill="1" applyBorder="1" applyAlignment="1" applyProtection="1">
      <alignment horizontal="right" vertical="center"/>
    </xf>
    <xf numFmtId="49" fontId="156" fillId="96" borderId="0" xfId="751" applyNumberFormat="1" applyFont="1" applyFill="1" applyBorder="1" applyAlignment="1" applyProtection="1">
      <alignment horizontal="right" vertical="center"/>
    </xf>
    <xf numFmtId="0" fontId="178" fillId="54" borderId="0" xfId="0" applyFont="1" applyFill="1" applyAlignment="1">
      <alignment horizontal="left" vertical="center" indent="2"/>
    </xf>
    <xf numFmtId="37" fontId="156" fillId="54" borderId="33" xfId="1027" applyNumberFormat="1" applyFont="1" applyFill="1" applyBorder="1" applyAlignment="1">
      <alignment horizontal="right" wrapText="1" indent="2"/>
    </xf>
    <xf numFmtId="275" fontId="244" fillId="0" borderId="72" xfId="0" applyNumberFormat="1" applyFont="1" applyBorder="1" applyAlignment="1">
      <alignment horizontal="right"/>
    </xf>
    <xf numFmtId="0" fontId="190" fillId="54" borderId="0" xfId="1027" applyFont="1" applyFill="1" applyAlignment="1">
      <alignment vertical="center"/>
    </xf>
    <xf numFmtId="0" fontId="190" fillId="96" borderId="0" xfId="1027" applyFont="1" applyFill="1" applyAlignment="1">
      <alignment vertical="center"/>
    </xf>
    <xf numFmtId="167" fontId="244" fillId="96" borderId="60" xfId="1027" applyNumberFormat="1" applyFont="1" applyFill="1" applyBorder="1" applyAlignment="1">
      <alignment vertical="center"/>
    </xf>
    <xf numFmtId="236" fontId="191" fillId="96" borderId="0" xfId="1027" applyNumberFormat="1" applyFont="1" applyFill="1" applyAlignment="1">
      <alignment vertical="center"/>
    </xf>
    <xf numFmtId="167" fontId="191" fillId="96" borderId="0" xfId="1027" applyNumberFormat="1" applyFont="1" applyFill="1" applyAlignment="1">
      <alignment vertical="center"/>
    </xf>
    <xf numFmtId="266" fontId="191" fillId="96" borderId="0" xfId="751" applyNumberFormat="1" applyFont="1" applyFill="1" applyBorder="1" applyAlignment="1" applyProtection="1">
      <alignment horizontal="right" vertical="center"/>
    </xf>
    <xf numFmtId="266" fontId="191" fillId="96" borderId="17" xfId="751" applyNumberFormat="1" applyFont="1" applyFill="1" applyBorder="1" applyAlignment="1" applyProtection="1">
      <alignment horizontal="right" vertical="center"/>
    </xf>
    <xf numFmtId="0" fontId="256" fillId="54" borderId="0" xfId="1027" applyFont="1" applyFill="1"/>
    <xf numFmtId="275" fontId="162" fillId="96" borderId="65" xfId="0" applyNumberFormat="1" applyFont="1" applyFill="1" applyBorder="1" applyAlignment="1">
      <alignment horizontal="right"/>
    </xf>
    <xf numFmtId="0" fontId="162" fillId="0" borderId="0" xfId="1027" applyFont="1" applyAlignment="1">
      <alignment horizontal="left" vertical="top" indent="1"/>
    </xf>
    <xf numFmtId="0" fontId="162" fillId="0" borderId="0" xfId="1027" applyFont="1" applyAlignment="1">
      <alignment horizontal="left" vertical="top" wrapText="1" indent="1"/>
    </xf>
    <xf numFmtId="0" fontId="210" fillId="96" borderId="78" xfId="1027" applyFont="1" applyFill="1" applyBorder="1" applyAlignment="1">
      <alignment horizontal="left" vertical="center" indent="1"/>
    </xf>
    <xf numFmtId="264" fontId="180" fillId="96" borderId="33" xfId="1555" applyNumberFormat="1" applyFont="1" applyFill="1" applyBorder="1" applyAlignment="1" applyProtection="1">
      <alignment horizontal="right"/>
    </xf>
    <xf numFmtId="0" fontId="195" fillId="54" borderId="0" xfId="1027" applyFont="1" applyFill="1"/>
    <xf numFmtId="0" fontId="210" fillId="0" borderId="0" xfId="1027" applyFont="1" applyAlignment="1">
      <alignment horizontal="left" indent="1"/>
    </xf>
    <xf numFmtId="0" fontId="210" fillId="0" borderId="0" xfId="1027" applyFont="1" applyAlignment="1">
      <alignment horizontal="left" vertical="center" indent="1"/>
    </xf>
    <xf numFmtId="0" fontId="211" fillId="54" borderId="0" xfId="1027" applyFont="1" applyFill="1" applyAlignment="1">
      <alignment vertical="top"/>
    </xf>
    <xf numFmtId="0" fontId="211" fillId="54" borderId="7" xfId="1027" applyFont="1" applyFill="1" applyBorder="1"/>
    <xf numFmtId="0" fontId="195" fillId="54" borderId="0" xfId="1027" applyFont="1" applyFill="1" applyAlignment="1">
      <alignment vertical="top"/>
    </xf>
    <xf numFmtId="0" fontId="211" fillId="54" borderId="0" xfId="1027" applyFont="1" applyFill="1" applyAlignment="1">
      <alignment vertical="center"/>
    </xf>
    <xf numFmtId="0" fontId="211" fillId="54" borderId="33" xfId="1027" applyFont="1" applyFill="1" applyBorder="1"/>
    <xf numFmtId="0" fontId="211" fillId="54" borderId="7" xfId="1027" applyFont="1" applyFill="1" applyBorder="1" applyAlignment="1">
      <alignment vertical="top"/>
    </xf>
    <xf numFmtId="236" fontId="228" fillId="54" borderId="60" xfId="1027" applyNumberFormat="1" applyFont="1" applyFill="1" applyBorder="1"/>
    <xf numFmtId="0" fontId="195" fillId="96" borderId="60" xfId="1559" quotePrefix="1" applyNumberFormat="1" applyFont="1" applyFill="1" applyBorder="1" applyAlignment="1" applyProtection="1">
      <alignment horizontal="right"/>
    </xf>
    <xf numFmtId="0" fontId="250" fillId="54" borderId="60" xfId="1559" quotePrefix="1" applyNumberFormat="1" applyFont="1" applyFill="1" applyBorder="1" applyAlignment="1" applyProtection="1">
      <alignment horizontal="right" vertical="center"/>
    </xf>
    <xf numFmtId="0" fontId="141" fillId="54" borderId="60" xfId="1559" quotePrefix="1" applyNumberFormat="1" applyFont="1" applyFill="1" applyBorder="1" applyAlignment="1" applyProtection="1">
      <alignment horizontal="right" vertical="center"/>
    </xf>
    <xf numFmtId="0" fontId="228" fillId="0" borderId="60" xfId="1104" quotePrefix="1" applyNumberFormat="1" applyFont="1" applyFill="1" applyBorder="1" applyAlignment="1" applyProtection="1">
      <alignment horizontal="right"/>
    </xf>
    <xf numFmtId="0" fontId="228" fillId="0" borderId="71" xfId="1559" quotePrefix="1" applyNumberFormat="1" applyFont="1" applyFill="1" applyBorder="1" applyAlignment="1" applyProtection="1">
      <alignment horizontal="right" vertical="center"/>
    </xf>
    <xf numFmtId="0" fontId="228" fillId="0" borderId="71" xfId="1104" quotePrefix="1" applyNumberFormat="1" applyFont="1" applyFill="1" applyBorder="1" applyAlignment="1" applyProtection="1">
      <alignment horizontal="right" vertical="top"/>
    </xf>
    <xf numFmtId="0" fontId="250" fillId="54" borderId="71" xfId="1559" quotePrefix="1" applyNumberFormat="1" applyFont="1" applyFill="1" applyBorder="1" applyAlignment="1" applyProtection="1">
      <alignment horizontal="right" vertical="center"/>
    </xf>
    <xf numFmtId="0" fontId="141" fillId="54" borderId="68" xfId="1559" quotePrefix="1" applyNumberFormat="1" applyFont="1" applyFill="1" applyBorder="1" applyAlignment="1" applyProtection="1">
      <alignment horizontal="right" vertical="center"/>
    </xf>
    <xf numFmtId="0" fontId="140" fillId="96" borderId="0" xfId="1027" applyFont="1" applyFill="1" applyAlignment="1">
      <alignment horizontal="left" vertical="top" wrapText="1"/>
    </xf>
    <xf numFmtId="0" fontId="169" fillId="96" borderId="0" xfId="1027" applyFont="1" applyFill="1" applyAlignment="1">
      <alignment horizontal="left" vertical="top"/>
    </xf>
    <xf numFmtId="0" fontId="169" fillId="96" borderId="0" xfId="1027" applyFont="1" applyFill="1" applyAlignment="1">
      <alignment horizontal="left" vertical="top" wrapText="1"/>
    </xf>
    <xf numFmtId="0" fontId="156" fillId="0" borderId="0" xfId="1027" applyFont="1" applyAlignment="1">
      <alignment horizontal="left" vertical="center" wrapText="1"/>
    </xf>
    <xf numFmtId="0" fontId="156" fillId="0" borderId="63" xfId="1027" applyFont="1" applyBorder="1" applyAlignment="1">
      <alignment horizontal="left" vertical="center" wrapText="1"/>
    </xf>
    <xf numFmtId="0" fontId="145" fillId="0" borderId="2" xfId="0" applyFont="1" applyBorder="1" applyAlignment="1">
      <alignment horizontal="center"/>
    </xf>
    <xf numFmtId="0" fontId="147" fillId="57" borderId="88" xfId="0" applyFont="1" applyFill="1" applyBorder="1" applyAlignment="1">
      <alignment horizontal="center" vertical="center"/>
    </xf>
    <xf numFmtId="0" fontId="147" fillId="57" borderId="20" xfId="0" applyFont="1" applyFill="1" applyBorder="1" applyAlignment="1">
      <alignment horizontal="center" vertical="center"/>
    </xf>
    <xf numFmtId="0" fontId="147" fillId="57" borderId="27" xfId="0" applyFont="1" applyFill="1" applyBorder="1" applyAlignment="1">
      <alignment horizontal="center" vertical="center"/>
    </xf>
    <xf numFmtId="0" fontId="155" fillId="57" borderId="91" xfId="0" applyFont="1" applyFill="1" applyBorder="1" applyAlignment="1" applyProtection="1">
      <alignment horizontal="center" vertical="center"/>
      <protection hidden="1"/>
    </xf>
    <xf numFmtId="0" fontId="155" fillId="57" borderId="92" xfId="0" applyFont="1" applyFill="1" applyBorder="1" applyAlignment="1" applyProtection="1">
      <alignment horizontal="center" vertical="center"/>
      <protection hidden="1"/>
    </xf>
    <xf numFmtId="0" fontId="155" fillId="57" borderId="93" xfId="0" applyFont="1" applyFill="1" applyBorder="1" applyAlignment="1" applyProtection="1">
      <alignment horizontal="center" vertical="center"/>
      <protection hidden="1"/>
    </xf>
    <xf numFmtId="0" fontId="146" fillId="0" borderId="0" xfId="0" applyFont="1" applyAlignment="1">
      <alignment horizontal="left" vertical="center"/>
    </xf>
    <xf numFmtId="0" fontId="154" fillId="0" borderId="0" xfId="0" applyFont="1" applyAlignment="1" applyProtection="1">
      <alignment horizontal="center" vertical="center"/>
      <protection locked="0"/>
    </xf>
    <xf numFmtId="0" fontId="148" fillId="87" borderId="84" xfId="0" applyFont="1" applyFill="1" applyBorder="1" applyAlignment="1">
      <alignment horizontal="center" vertical="center"/>
    </xf>
    <xf numFmtId="0" fontId="148" fillId="87" borderId="13" xfId="0" applyFont="1" applyFill="1" applyBorder="1" applyAlignment="1">
      <alignment horizontal="center" vertical="center"/>
    </xf>
    <xf numFmtId="0" fontId="148" fillId="87" borderId="85" xfId="0" applyFont="1" applyFill="1" applyBorder="1" applyAlignment="1">
      <alignment horizontal="center" vertical="center"/>
    </xf>
    <xf numFmtId="0" fontId="145" fillId="0" borderId="86" xfId="0" applyFont="1" applyBorder="1" applyAlignment="1" applyProtection="1">
      <alignment horizontal="center"/>
      <protection locked="0"/>
    </xf>
    <xf numFmtId="0" fontId="145" fillId="0" borderId="20" xfId="0" applyFont="1" applyBorder="1" applyAlignment="1" applyProtection="1">
      <alignment horizontal="center"/>
      <protection locked="0"/>
    </xf>
    <xf numFmtId="0" fontId="145" fillId="0" borderId="87" xfId="0" applyFont="1" applyBorder="1" applyAlignment="1" applyProtection="1">
      <alignment horizontal="center"/>
      <protection locked="0"/>
    </xf>
    <xf numFmtId="0" fontId="145" fillId="0" borderId="57" xfId="0" applyFont="1" applyBorder="1" applyAlignment="1">
      <alignment horizontal="center"/>
    </xf>
    <xf numFmtId="0" fontId="145" fillId="0" borderId="56" xfId="0" applyFont="1" applyBorder="1" applyAlignment="1">
      <alignment horizontal="center"/>
    </xf>
    <xf numFmtId="0" fontId="155" fillId="57" borderId="94" xfId="0" applyFont="1" applyFill="1" applyBorder="1" applyAlignment="1" applyProtection="1">
      <alignment horizontal="center" vertical="center"/>
      <protection hidden="1"/>
    </xf>
    <xf numFmtId="0" fontId="148" fillId="87" borderId="89" xfId="0" applyFont="1" applyFill="1" applyBorder="1" applyAlignment="1">
      <alignment horizontal="center" vertical="center"/>
    </xf>
    <xf numFmtId="0" fontId="148" fillId="87" borderId="35" xfId="0" applyFont="1" applyFill="1" applyBorder="1" applyAlignment="1">
      <alignment horizontal="center" vertical="center"/>
    </xf>
    <xf numFmtId="0" fontId="148" fillId="87" borderId="54" xfId="0" applyFont="1" applyFill="1" applyBorder="1" applyAlignment="1">
      <alignment horizontal="center" vertical="center"/>
    </xf>
    <xf numFmtId="0" fontId="145" fillId="0" borderId="90" xfId="0" applyFont="1" applyBorder="1" applyAlignment="1">
      <alignment horizontal="center"/>
    </xf>
    <xf numFmtId="0" fontId="145" fillId="0" borderId="33" xfId="0" applyFont="1" applyBorder="1" applyAlignment="1">
      <alignment horizontal="center"/>
    </xf>
    <xf numFmtId="0" fontId="145" fillId="0" borderId="51" xfId="0" applyFont="1" applyBorder="1" applyAlignment="1">
      <alignment horizontal="center"/>
    </xf>
    <xf numFmtId="0" fontId="145" fillId="57" borderId="2" xfId="0" applyFont="1" applyFill="1" applyBorder="1" applyAlignment="1">
      <alignment horizontal="center"/>
    </xf>
    <xf numFmtId="0" fontId="145" fillId="57" borderId="56" xfId="0" applyFont="1" applyFill="1" applyBorder="1" applyAlignment="1">
      <alignment horizontal="center"/>
    </xf>
    <xf numFmtId="0" fontId="145" fillId="0" borderId="0" xfId="0" applyFont="1" applyAlignment="1" applyProtection="1">
      <alignment horizontal="left" vertical="center"/>
      <protection locked="0"/>
    </xf>
    <xf numFmtId="0" fontId="145" fillId="0" borderId="17" xfId="0" applyFont="1" applyBorder="1" applyAlignment="1" applyProtection="1">
      <alignment horizontal="left" vertical="center"/>
      <protection locked="0"/>
    </xf>
    <xf numFmtId="0" fontId="145" fillId="0" borderId="52" xfId="0" applyFont="1" applyBorder="1" applyAlignment="1">
      <alignment horizontal="center"/>
    </xf>
    <xf numFmtId="0" fontId="148" fillId="87" borderId="80" xfId="0" applyFont="1" applyFill="1" applyBorder="1" applyAlignment="1">
      <alignment horizontal="center" vertical="center"/>
    </xf>
    <xf numFmtId="0" fontId="148" fillId="87" borderId="5" xfId="0" applyFont="1" applyFill="1" applyBorder="1" applyAlignment="1">
      <alignment horizontal="center" vertical="center"/>
    </xf>
    <xf numFmtId="0" fontId="148" fillId="87" borderId="48" xfId="0" applyFont="1" applyFill="1" applyBorder="1" applyAlignment="1">
      <alignment horizontal="center" vertical="center"/>
    </xf>
    <xf numFmtId="0" fontId="150" fillId="0" borderId="2" xfId="0" applyFont="1" applyBorder="1" applyAlignment="1" applyProtection="1">
      <alignment horizontal="left" vertical="top" wrapText="1"/>
      <protection locked="0"/>
    </xf>
    <xf numFmtId="0" fontId="155" fillId="57" borderId="95" xfId="0" applyFont="1" applyFill="1" applyBorder="1" applyAlignment="1" applyProtection="1">
      <alignment horizontal="center" vertical="center"/>
      <protection hidden="1"/>
    </xf>
    <xf numFmtId="0" fontId="9" fillId="0" borderId="0" xfId="1027" applyFont="1" applyAlignment="1">
      <alignment horizontal="left" vertical="top" wrapText="1"/>
    </xf>
    <xf numFmtId="37" fontId="192" fillId="54" borderId="33" xfId="1027" applyNumberFormat="1" applyFont="1" applyFill="1" applyBorder="1" applyAlignment="1">
      <alignment horizontal="left" wrapText="1"/>
    </xf>
    <xf numFmtId="0" fontId="179" fillId="96" borderId="0" xfId="1027" applyFont="1" applyFill="1" applyAlignment="1">
      <alignment horizontal="left" vertical="top" wrapText="1"/>
    </xf>
    <xf numFmtId="0" fontId="246" fillId="0" borderId="0" xfId="1027" applyFont="1" applyAlignment="1">
      <alignment horizontal="left" vertical="top" wrapText="1"/>
    </xf>
    <xf numFmtId="0" fontId="179" fillId="0" borderId="0" xfId="1027" applyFont="1" applyAlignment="1">
      <alignment horizontal="left" vertical="top" wrapText="1"/>
    </xf>
    <xf numFmtId="0" fontId="179" fillId="54" borderId="0" xfId="1027" applyFont="1" applyFill="1" applyAlignment="1">
      <alignment horizontal="left" vertical="top" wrapText="1"/>
    </xf>
    <xf numFmtId="0" fontId="9" fillId="96" borderId="0" xfId="1027" applyFont="1" applyFill="1" applyAlignment="1">
      <alignment horizontal="left" vertical="top" wrapText="1"/>
    </xf>
    <xf numFmtId="0" fontId="9" fillId="95" borderId="0" xfId="0" applyFont="1" applyFill="1" applyAlignment="1">
      <alignment horizontal="left" vertical="top" wrapText="1"/>
    </xf>
    <xf numFmtId="37" fontId="165" fillId="54" borderId="7" xfId="1027" applyNumberFormat="1" applyFont="1" applyFill="1" applyBorder="1" applyAlignment="1">
      <alignment horizontal="left" wrapText="1"/>
    </xf>
    <xf numFmtId="37" fontId="165" fillId="54" borderId="7" xfId="1027" applyNumberFormat="1" applyFont="1" applyFill="1" applyBorder="1" applyAlignment="1">
      <alignment horizontal="left"/>
    </xf>
    <xf numFmtId="0" fontId="179" fillId="96" borderId="0" xfId="0" applyFont="1" applyFill="1" applyAlignment="1">
      <alignment horizontal="left" vertical="top" wrapText="1"/>
    </xf>
    <xf numFmtId="0" fontId="162" fillId="0" borderId="0" xfId="1027" applyFont="1" applyAlignment="1">
      <alignment horizontal="left" vertical="top" wrapText="1"/>
    </xf>
    <xf numFmtId="0" fontId="194" fillId="96" borderId="1" xfId="1027" applyFont="1" applyFill="1" applyBorder="1" applyAlignment="1">
      <alignment horizontal="left" vertical="top" wrapText="1"/>
    </xf>
    <xf numFmtId="0" fontId="194" fillId="96" borderId="0" xfId="1027" applyFont="1" applyFill="1" applyAlignment="1">
      <alignment horizontal="left" vertical="top" wrapText="1"/>
    </xf>
    <xf numFmtId="0" fontId="190" fillId="0" borderId="1" xfId="1027" applyFont="1" applyBorder="1" applyAlignment="1">
      <alignment horizontal="left" vertical="center" wrapText="1" indent="1"/>
    </xf>
    <xf numFmtId="0" fontId="190" fillId="0" borderId="0" xfId="1027" applyFont="1" applyAlignment="1">
      <alignment horizontal="left" vertical="center" wrapText="1" indent="1"/>
    </xf>
    <xf numFmtId="0" fontId="210" fillId="96" borderId="0" xfId="1027" applyFont="1" applyFill="1" applyAlignment="1">
      <alignment horizontal="left" vertical="top" wrapText="1"/>
    </xf>
    <xf numFmtId="0" fontId="161" fillId="96" borderId="0" xfId="1027" applyFont="1" applyFill="1" applyAlignment="1">
      <alignment horizontal="left"/>
    </xf>
  </cellXfs>
  <cellStyles count="1599">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3" xfId="741" xr:uid="{00000000-0005-0000-0000-0000E4020000}"/>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10" xfId="1561" xr:uid="{25343D1B-B841-4233-A789-B742446DB9B7}"/>
    <cellStyle name="Comma 2 2" xfId="751" xr:uid="{00000000-0005-0000-0000-0000EE020000}"/>
    <cellStyle name="Comma 2 2 2" xfId="752" xr:uid="{00000000-0005-0000-0000-0000EF020000}"/>
    <cellStyle name="Comma 2 2 2 2" xfId="753" xr:uid="{00000000-0005-0000-0000-0000F0020000}"/>
    <cellStyle name="Comma 2 2 3" xfId="754" xr:uid="{00000000-0005-0000-0000-0000F1020000}"/>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7" xfId="760" xr:uid="{00000000-0005-0000-0000-0000F7020000}"/>
    <cellStyle name="Comma 2 7 2" xfId="761" xr:uid="{00000000-0005-0000-0000-0000F8020000}"/>
    <cellStyle name="Comma 2 8" xfId="762" xr:uid="{00000000-0005-0000-0000-0000F9020000}"/>
    <cellStyle name="Comma 2 8 2" xfId="763" xr:uid="{00000000-0005-0000-0000-0000FA020000}"/>
    <cellStyle name="Comma 2 8 2 2" xfId="1563" xr:uid="{58E54F3B-386E-4639-B72F-275122621120}"/>
    <cellStyle name="Comma 2 8 3" xfId="1562" xr:uid="{9AE3A1FB-5147-401C-8D64-E2AAC74F82B5}"/>
    <cellStyle name="Comma 2 9" xfId="764" xr:uid="{00000000-0005-0000-0000-0000FB020000}"/>
    <cellStyle name="Comma 2 9 2" xfId="1564" xr:uid="{75421878-FBC6-4DEB-8EDF-488E5A21553D}"/>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3 2 2" xfId="1566" xr:uid="{5AC53F73-7108-44F2-BB8C-D9AB92F1DA8F}"/>
    <cellStyle name="Comma 23 3" xfId="1565" xr:uid="{D5679DBA-DA51-41D8-A7B2-5787AB6063C7}"/>
    <cellStyle name="Comma 24" xfId="770" xr:uid="{00000000-0005-0000-0000-000001030000}"/>
    <cellStyle name="Comma 24 2" xfId="771" xr:uid="{00000000-0005-0000-0000-000002030000}"/>
    <cellStyle name="Comma 24 2 2" xfId="1568" xr:uid="{C8748B14-31BF-4013-B9CE-831E0EE7CF8D}"/>
    <cellStyle name="Comma 24 3" xfId="1555" xr:uid="{00000000-0005-0000-0000-000003030000}"/>
    <cellStyle name="Comma 24 3 2" xfId="1598" xr:uid="{534A036C-A0F9-4F7B-8BCA-432D627559BA}"/>
    <cellStyle name="Comma 24 4" xfId="1567" xr:uid="{76D069C3-4974-4E62-BD8F-EE169566090D}"/>
    <cellStyle name="Comma 25" xfId="772" xr:uid="{00000000-0005-0000-0000-000004030000}"/>
    <cellStyle name="Comma 25 2" xfId="1569" xr:uid="{4035BD8B-D72B-4B4B-B7F7-CE381D706ED1}"/>
    <cellStyle name="Comma 26" xfId="773" xr:uid="{00000000-0005-0000-0000-000005030000}"/>
    <cellStyle name="Comma 26 2" xfId="1570" xr:uid="{1FDAAAA0-A6B7-416E-A16B-0A8E02C5C90F}"/>
    <cellStyle name="Comma 27" xfId="774" xr:uid="{00000000-0005-0000-0000-000006030000}"/>
    <cellStyle name="Comma 27 2" xfId="1571" xr:uid="{B2124F50-B861-4126-8104-999B25540BDB}"/>
    <cellStyle name="Comma 28" xfId="775" xr:uid="{00000000-0005-0000-0000-000007030000}"/>
    <cellStyle name="Comma 28 2" xfId="1572" xr:uid="{189E3C05-0AE7-4222-B4D9-CCC6A9F2D5C6}"/>
    <cellStyle name="Comma 29" xfId="776" xr:uid="{00000000-0005-0000-0000-000008030000}"/>
    <cellStyle name="Comma 29 2" xfId="1573" xr:uid="{2538BE00-4D74-4D3E-86D4-8FB483F588A2}"/>
    <cellStyle name="Comma 3" xfId="777" xr:uid="{00000000-0005-0000-0000-000009030000}"/>
    <cellStyle name="Comma 3 2" xfId="778" xr:uid="{00000000-0005-0000-0000-00000A030000}"/>
    <cellStyle name="Comma 3 2 2" xfId="779" xr:uid="{00000000-0005-0000-0000-00000B030000}"/>
    <cellStyle name="Comma 3 3" xfId="780" xr:uid="{00000000-0005-0000-0000-00000C030000}"/>
    <cellStyle name="Comma 3 4" xfId="781" xr:uid="{00000000-0005-0000-0000-00000D030000}"/>
    <cellStyle name="Comma 30" xfId="782" xr:uid="{00000000-0005-0000-0000-00000E030000}"/>
    <cellStyle name="Comma 30 2" xfId="1574" xr:uid="{8743FA54-E201-43FF-942C-67032AD20385}"/>
    <cellStyle name="Comma 31" xfId="1557" xr:uid="{00000000-0005-0000-0000-00000F030000}"/>
    <cellStyle name="Comma 32" xfId="1560" xr:uid="{29013C9D-A3BE-4E74-96AE-EDFC33ED8D31}"/>
    <cellStyle name="Comma 4" xfId="783" xr:uid="{00000000-0005-0000-0000-000010030000}"/>
    <cellStyle name="Comma 4 2" xfId="784" xr:uid="{00000000-0005-0000-0000-000011030000}"/>
    <cellStyle name="Comma 4 2 2" xfId="785" xr:uid="{00000000-0005-0000-0000-000012030000}"/>
    <cellStyle name="Comma 4 3" xfId="786" xr:uid="{00000000-0005-0000-0000-000013030000}"/>
    <cellStyle name="Comma 4 3 2" xfId="1576" xr:uid="{CE949688-6DC9-49E4-87CD-DC949F825EF1}"/>
    <cellStyle name="Comma 4 4" xfId="1575" xr:uid="{1F8C08A8-7292-4E9B-80C6-6C394780507D}"/>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3" xfId="791" xr:uid="{00000000-0005-0000-0000-000018030000}"/>
    <cellStyle name="Comma 5 3" xfId="792" xr:uid="{00000000-0005-0000-0000-000019030000}"/>
    <cellStyle name="Comma 6" xfId="793" xr:uid="{00000000-0005-0000-0000-00001A030000}"/>
    <cellStyle name="Comma 6 2" xfId="794" xr:uid="{00000000-0005-0000-0000-00001B030000}"/>
    <cellStyle name="Comma 6 2 2" xfId="1578" xr:uid="{4CD333D6-FDE3-4075-8D21-445C74909AF7}"/>
    <cellStyle name="Comma 6 3" xfId="1577" xr:uid="{3C082ABA-66C2-4237-8BFE-A258A40B4209}"/>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0 2 2" xfId="1580" xr:uid="{3E9A1BEC-1540-4D8B-B5A2-3A951186448D}"/>
    <cellStyle name="Currency 10 3" xfId="1579" xr:uid="{DE01295B-2433-4AB3-83A5-2A1F9DFF05AA}"/>
    <cellStyle name="Currency 11" xfId="821" xr:uid="{00000000-0005-0000-0000-000036030000}"/>
    <cellStyle name="Currency 11 2" xfId="822" xr:uid="{00000000-0005-0000-0000-000037030000}"/>
    <cellStyle name="Currency 11 2 2" xfId="1582" xr:uid="{799C7E7F-BA64-4510-8FCC-675BE165C2A9}"/>
    <cellStyle name="Currency 11 3" xfId="1581" xr:uid="{F570B539-88CA-44DC-8481-C91FDFF6E9EE}"/>
    <cellStyle name="Currency 12" xfId="823" xr:uid="{00000000-0005-0000-0000-000038030000}"/>
    <cellStyle name="Currency 12 2" xfId="824" xr:uid="{00000000-0005-0000-0000-000039030000}"/>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4" xfId="833" xr:uid="{00000000-0005-0000-0000-000042030000}"/>
    <cellStyle name="Currency 4 2" xfId="834" xr:uid="{00000000-0005-0000-0000-000043030000}"/>
    <cellStyle name="Currency 5" xfId="835" xr:uid="{00000000-0005-0000-0000-000044030000}"/>
    <cellStyle name="Currency 5 2" xfId="836" xr:uid="{00000000-0005-0000-0000-000045030000}"/>
    <cellStyle name="Currency 6" xfId="837" xr:uid="{00000000-0005-0000-0000-000046030000}"/>
    <cellStyle name="Currency 6 2" xfId="838" xr:uid="{00000000-0005-0000-0000-000047030000}"/>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2)" xfId="877" xr:uid="{00000000-0005-0000-0000-00006E030000}"/>
    <cellStyle name="Enter Units (0)" xfId="878" xr:uid="{00000000-0005-0000-0000-00006F030000}"/>
    <cellStyle name="Enter Units (0) 2" xfId="879" xr:uid="{00000000-0005-0000-0000-000070030000}"/>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Hyperlink" xfId="982" builtinId="8"/>
    <cellStyle name="Input [yellow]" xfId="958" xr:uid="{00000000-0005-0000-0000-0000C0030000}"/>
    <cellStyle name="Input 0" xfId="959" xr:uid="{00000000-0005-0000-0000-0000C1030000}"/>
    <cellStyle name="Input 2" xfId="960" xr:uid="{00000000-0005-0000-0000-0000C2030000}"/>
    <cellStyle name="Input 2 2" xfId="961" xr:uid="{00000000-0005-0000-0000-0000C3030000}"/>
    <cellStyle name="Input 3" xfId="962" xr:uid="{00000000-0005-0000-0000-0000C4030000}"/>
    <cellStyle name="Input 3 2" xfId="963" xr:uid="{00000000-0005-0000-0000-0000C5030000}"/>
    <cellStyle name="Input 4" xfId="964" xr:uid="{00000000-0005-0000-0000-0000C6030000}"/>
    <cellStyle name="Input 4 2" xfId="965" xr:uid="{00000000-0005-0000-0000-0000C7030000}"/>
    <cellStyle name="Input 5" xfId="966" xr:uid="{00000000-0005-0000-0000-0000C8030000}"/>
    <cellStyle name="Input 6" xfId="967" xr:uid="{00000000-0005-0000-0000-0000C9030000}"/>
    <cellStyle name="Input 7" xfId="968" xr:uid="{00000000-0005-0000-0000-0000CA030000}"/>
    <cellStyle name="Input 8" xfId="969" xr:uid="{00000000-0005-0000-0000-0000CB030000}"/>
    <cellStyle name="Input 9" xfId="970" xr:uid="{00000000-0005-0000-0000-0000CC030000}"/>
    <cellStyle name="Input Cells" xfId="971" xr:uid="{00000000-0005-0000-0000-0000CD030000}"/>
    <cellStyle name="Input Value" xfId="972" xr:uid="{00000000-0005-0000-0000-0000CE030000}"/>
    <cellStyle name="InputCell" xfId="973" xr:uid="{00000000-0005-0000-0000-0000CF030000}"/>
    <cellStyle name="Integer" xfId="974" xr:uid="{00000000-0005-0000-0000-0000D0030000}"/>
    <cellStyle name="Item" xfId="975" xr:uid="{00000000-0005-0000-0000-0000D1030000}"/>
    <cellStyle name="ItemTypeClass" xfId="976" xr:uid="{00000000-0005-0000-0000-0000D2030000}"/>
    <cellStyle name="Komma [0]_GRAF A-V vs FOREC" xfId="977" xr:uid="{00000000-0005-0000-0000-0000D3030000}"/>
    <cellStyle name="Komma_GRAF A-V vs FOREC" xfId="978" xr:uid="{00000000-0005-0000-0000-0000D4030000}"/>
    <cellStyle name="KP_Normal" xfId="979" xr:uid="{00000000-0005-0000-0000-0000D5030000}"/>
    <cellStyle name="Label" xfId="980" xr:uid="{00000000-0005-0000-0000-0000D6030000}"/>
    <cellStyle name="left" xfId="981" xr:uid="{00000000-0005-0000-0000-0000D7030000}"/>
    <cellStyle name="Lien hypertexte visité" xfId="983" xr:uid="{00000000-0005-0000-0000-0000D8030000}"/>
    <cellStyle name="Link Currency (0)" xfId="984" xr:uid="{00000000-0005-0000-0000-0000DA030000}"/>
    <cellStyle name="Link Currency (0) 2" xfId="985" xr:uid="{00000000-0005-0000-0000-0000DB030000}"/>
    <cellStyle name="Link Currency (2)" xfId="986" xr:uid="{00000000-0005-0000-0000-0000DC030000}"/>
    <cellStyle name="Link Units (0)" xfId="987" xr:uid="{00000000-0005-0000-0000-0000DD030000}"/>
    <cellStyle name="Link Units (0) 2" xfId="988" xr:uid="{00000000-0005-0000-0000-0000DE030000}"/>
    <cellStyle name="Link Units (1)" xfId="989" xr:uid="{00000000-0005-0000-0000-0000DF030000}"/>
    <cellStyle name="Link Units (2)" xfId="990" xr:uid="{00000000-0005-0000-0000-0000E0030000}"/>
    <cellStyle name="Linked Cell 2" xfId="991" xr:uid="{00000000-0005-0000-0000-0000E1030000}"/>
    <cellStyle name="Linked Cell 2 2" xfId="992" xr:uid="{00000000-0005-0000-0000-0000E2030000}"/>
    <cellStyle name="Linked Cell 3" xfId="993" xr:uid="{00000000-0005-0000-0000-0000E3030000}"/>
    <cellStyle name="Linked Cell 3 2" xfId="994" xr:uid="{00000000-0005-0000-0000-0000E4030000}"/>
    <cellStyle name="Linked Cell 4" xfId="995" xr:uid="{00000000-0005-0000-0000-0000E5030000}"/>
    <cellStyle name="Linked Cell 4 2" xfId="996" xr:uid="{00000000-0005-0000-0000-0000E6030000}"/>
    <cellStyle name="Linked Cell 5" xfId="997" xr:uid="{00000000-0005-0000-0000-0000E7030000}"/>
    <cellStyle name="Linked Cell 6" xfId="998" xr:uid="{00000000-0005-0000-0000-0000E8030000}"/>
    <cellStyle name="Linked Cells" xfId="999" xr:uid="{00000000-0005-0000-0000-0000E9030000}"/>
    <cellStyle name="Locked" xfId="1000" xr:uid="{00000000-0005-0000-0000-0000EA030000}"/>
    <cellStyle name="Map Labels" xfId="1001" xr:uid="{00000000-0005-0000-0000-0000EB030000}"/>
    <cellStyle name="Map Legend" xfId="1002" xr:uid="{00000000-0005-0000-0000-0000EC030000}"/>
    <cellStyle name="Map Title" xfId="1003" xr:uid="{00000000-0005-0000-0000-0000ED030000}"/>
    <cellStyle name="Mil" xfId="1004" xr:uid="{00000000-0005-0000-0000-0000EE030000}"/>
    <cellStyle name="Millares [0]_96 Risk" xfId="1005" xr:uid="{00000000-0005-0000-0000-0000EF030000}"/>
    <cellStyle name="Millares_96 Risk" xfId="1006" xr:uid="{00000000-0005-0000-0000-0000F0030000}"/>
    <cellStyle name="Milliers 2" xfId="1558" xr:uid="{927B5647-7275-41A3-BAC8-0F54A14B4F2B}"/>
    <cellStyle name="Million $" xfId="1007" xr:uid="{00000000-0005-0000-0000-0000F3030000}"/>
    <cellStyle name="Moneda [0]_96 Risk" xfId="1008" xr:uid="{00000000-0005-0000-0000-0000F4030000}"/>
    <cellStyle name="Moneda_96 Risk" xfId="1009" xr:uid="{00000000-0005-0000-0000-0000F5030000}"/>
    <cellStyle name="Month" xfId="1010" xr:uid="{00000000-0005-0000-0000-0000F8030000}"/>
    <cellStyle name="Multiple" xfId="1011" xr:uid="{00000000-0005-0000-0000-0000F9030000}"/>
    <cellStyle name="Neutral 2" xfId="1012" xr:uid="{00000000-0005-0000-0000-0000FA030000}"/>
    <cellStyle name="Neutral 2 2" xfId="1013" xr:uid="{00000000-0005-0000-0000-0000FB030000}"/>
    <cellStyle name="Neutral 3" xfId="1014" xr:uid="{00000000-0005-0000-0000-0000FC030000}"/>
    <cellStyle name="Neutral 3 2" xfId="1015" xr:uid="{00000000-0005-0000-0000-0000FD030000}"/>
    <cellStyle name="Neutral 4" xfId="1016" xr:uid="{00000000-0005-0000-0000-0000FE030000}"/>
    <cellStyle name="Neutral 4 2" xfId="1017" xr:uid="{00000000-0005-0000-0000-0000FF030000}"/>
    <cellStyle name="Neutral 5" xfId="1018" xr:uid="{00000000-0005-0000-0000-000000040000}"/>
    <cellStyle name="Neutral 6" xfId="1019" xr:uid="{00000000-0005-0000-0000-000001040000}"/>
    <cellStyle name="no dec" xfId="1020" xr:uid="{00000000-0005-0000-0000-000002040000}"/>
    <cellStyle name="No-Action" xfId="1021" xr:uid="{00000000-0005-0000-0000-000003040000}"/>
    <cellStyle name="NoEntry" xfId="1022" xr:uid="{00000000-0005-0000-0000-000004040000}"/>
    <cellStyle name="Non d‚fini" xfId="1023" xr:uid="{00000000-0005-0000-0000-000005040000}"/>
    <cellStyle name="Non_definito" xfId="1024" xr:uid="{00000000-0005-0000-0000-000006040000}"/>
    <cellStyle name="Normal" xfId="0" builtinId="0"/>
    <cellStyle name="Normal - Style1" xfId="1025" xr:uid="{00000000-0005-0000-0000-000008040000}"/>
    <cellStyle name="Normal 000$" xfId="1026" xr:uid="{00000000-0005-0000-0000-000009040000}"/>
    <cellStyle name="Normal 10" xfId="1027" xr:uid="{00000000-0005-0000-0000-00000A040000}"/>
    <cellStyle name="Normal 11" xfId="1028" xr:uid="{00000000-0005-0000-0000-00000B040000}"/>
    <cellStyle name="Normal 12" xfId="1029" xr:uid="{00000000-0005-0000-0000-00000C040000}"/>
    <cellStyle name="Normal 13" xfId="1030" xr:uid="{00000000-0005-0000-0000-00000D040000}"/>
    <cellStyle name="Normal 14" xfId="1031" xr:uid="{00000000-0005-0000-0000-00000E040000}"/>
    <cellStyle name="Normal 15" xfId="1032" xr:uid="{00000000-0005-0000-0000-00000F040000}"/>
    <cellStyle name="Normal 16" xfId="1033" xr:uid="{00000000-0005-0000-0000-000010040000}"/>
    <cellStyle name="Normal 17" xfId="1034" xr:uid="{00000000-0005-0000-0000-000011040000}"/>
    <cellStyle name="Normal 17 2" xfId="1583" xr:uid="{52F03B71-B3A1-4AE3-BFBF-C8FF2EDC7A94}"/>
    <cellStyle name="Normal 2" xfId="1035" xr:uid="{00000000-0005-0000-0000-000012040000}"/>
    <cellStyle name="Normal 2 2" xfId="1036" xr:uid="{00000000-0005-0000-0000-000013040000}"/>
    <cellStyle name="Normal 2 2 2" xfId="1037" xr:uid="{00000000-0005-0000-0000-000014040000}"/>
    <cellStyle name="Normal 2 3" xfId="1038" xr:uid="{00000000-0005-0000-0000-000015040000}"/>
    <cellStyle name="Normal 2 4" xfId="1039" xr:uid="{00000000-0005-0000-0000-000016040000}"/>
    <cellStyle name="Normal 2 4 2" xfId="1585" xr:uid="{2DFCF66A-30AC-43A5-B243-84CFA99DE624}"/>
    <cellStyle name="Normal 2 5" xfId="1040" xr:uid="{00000000-0005-0000-0000-000017040000}"/>
    <cellStyle name="Normal 2 5 2" xfId="1554" xr:uid="{00000000-0005-0000-0000-000018040000}"/>
    <cellStyle name="Normal 2 5 2 2" xfId="1597" xr:uid="{19BE6EFF-38BD-47CB-8F20-BDB493E90B5B}"/>
    <cellStyle name="Normal 2 5 3" xfId="1586" xr:uid="{A5342F63-4369-4C81-8024-B3FD0040E09F}"/>
    <cellStyle name="Normal 2 6" xfId="1584" xr:uid="{A7967B4D-0DC5-413A-BFD1-8C45636FC244}"/>
    <cellStyle name="Normal 2_FINANCE Rate Report - April 2011" xfId="1041" xr:uid="{00000000-0005-0000-0000-000019040000}"/>
    <cellStyle name="Normal 3" xfId="1042" xr:uid="{00000000-0005-0000-0000-00001A040000}"/>
    <cellStyle name="Normal 3 2" xfId="1043" xr:uid="{00000000-0005-0000-0000-00001B040000}"/>
    <cellStyle name="Normal 3 2 2" xfId="1044" xr:uid="{00000000-0005-0000-0000-00001C040000}"/>
    <cellStyle name="Normal 3 2 2 2" xfId="1588" xr:uid="{DBCCB26D-0841-4473-9960-DE45ACF84220}"/>
    <cellStyle name="Normal 3 2 3" xfId="1045" xr:uid="{00000000-0005-0000-0000-00001D040000}"/>
    <cellStyle name="Normal 3 2 4" xfId="1587" xr:uid="{A37813EF-7340-4858-8FC8-8D8F7C1253C0}"/>
    <cellStyle name="Normal 4" xfId="1046" xr:uid="{00000000-0005-0000-0000-00001E040000}"/>
    <cellStyle name="Normal 5" xfId="1047" xr:uid="{00000000-0005-0000-0000-00001F040000}"/>
    <cellStyle name="Normal 5 2" xfId="1048" xr:uid="{00000000-0005-0000-0000-000020040000}"/>
    <cellStyle name="Normal 5 2 2" xfId="1049" xr:uid="{00000000-0005-0000-0000-000021040000}"/>
    <cellStyle name="Normal 5 3" xfId="1589" xr:uid="{E98B4D78-5C51-45DB-8960-7038FF34FF75}"/>
    <cellStyle name="Normal 6" xfId="1050" xr:uid="{00000000-0005-0000-0000-000022040000}"/>
    <cellStyle name="Normal 6 2" xfId="1051" xr:uid="{00000000-0005-0000-0000-000023040000}"/>
    <cellStyle name="Normal 6 3" xfId="1052" xr:uid="{00000000-0005-0000-0000-000024040000}"/>
    <cellStyle name="Normal 7" xfId="1053" xr:uid="{00000000-0005-0000-0000-000025040000}"/>
    <cellStyle name="Normal 7 2" xfId="1054" xr:uid="{00000000-0005-0000-0000-000026040000}"/>
    <cellStyle name="Normal 7 3" xfId="1055" xr:uid="{00000000-0005-0000-0000-000027040000}"/>
    <cellStyle name="Normal 8" xfId="1056" xr:uid="{00000000-0005-0000-0000-000028040000}"/>
    <cellStyle name="Normal 9" xfId="1057" xr:uid="{00000000-0005-0000-0000-000029040000}"/>
    <cellStyle name="Normal$" xfId="1058" xr:uid="{00000000-0005-0000-0000-00002A040000}"/>
    <cellStyle name="Normal(10)" xfId="1059" xr:uid="{00000000-0005-0000-0000-00002B040000}"/>
    <cellStyle name="Normal(12)" xfId="1060" xr:uid="{00000000-0005-0000-0000-00002C040000}"/>
    <cellStyle name="Normal(6)" xfId="1061" xr:uid="{00000000-0005-0000-0000-00002D040000}"/>
    <cellStyle name="Normal(8)" xfId="1062" xr:uid="{00000000-0005-0000-0000-00002E040000}"/>
    <cellStyle name="Not Implemented" xfId="1063" xr:uid="{00000000-0005-0000-0000-00002F040000}"/>
    <cellStyle name="Note 2" xfId="1064" xr:uid="{00000000-0005-0000-0000-000030040000}"/>
    <cellStyle name="Note 2 2" xfId="1065" xr:uid="{00000000-0005-0000-0000-000031040000}"/>
    <cellStyle name="Note 3" xfId="1066" xr:uid="{00000000-0005-0000-0000-000032040000}"/>
    <cellStyle name="Note 3 2" xfId="1067" xr:uid="{00000000-0005-0000-0000-000033040000}"/>
    <cellStyle name="Note 4" xfId="1068" xr:uid="{00000000-0005-0000-0000-000034040000}"/>
    <cellStyle name="Note 4 2" xfId="1069" xr:uid="{00000000-0005-0000-0000-000035040000}"/>
    <cellStyle name="Note 5" xfId="1070" xr:uid="{00000000-0005-0000-0000-000036040000}"/>
    <cellStyle name="Note 5 2" xfId="1071" xr:uid="{00000000-0005-0000-0000-000037040000}"/>
    <cellStyle name="Note 6" xfId="1072" xr:uid="{00000000-0005-0000-0000-000038040000}"/>
    <cellStyle name="Note 6 2" xfId="1073" xr:uid="{00000000-0005-0000-0000-000039040000}"/>
    <cellStyle name="Note 6 3" xfId="1074" xr:uid="{00000000-0005-0000-0000-00003A040000}"/>
    <cellStyle name="Œ…‹æØ‚è [0.00]_!!!GO" xfId="1075" xr:uid="{00000000-0005-0000-0000-00003B040000}"/>
    <cellStyle name="Œ…‹æØ‚è_!!!GO" xfId="1076" xr:uid="{00000000-0005-0000-0000-00003C040000}"/>
    <cellStyle name="Onedec_FT Valuation " xfId="1077" xr:uid="{00000000-0005-0000-0000-00003D040000}"/>
    <cellStyle name="Output 2" xfId="1078" xr:uid="{00000000-0005-0000-0000-00003E040000}"/>
    <cellStyle name="Output 2 2" xfId="1079" xr:uid="{00000000-0005-0000-0000-00003F040000}"/>
    <cellStyle name="Output 3" xfId="1080" xr:uid="{00000000-0005-0000-0000-000040040000}"/>
    <cellStyle name="Output 3 2" xfId="1081" xr:uid="{00000000-0005-0000-0000-000041040000}"/>
    <cellStyle name="Output 4" xfId="1082" xr:uid="{00000000-0005-0000-0000-000042040000}"/>
    <cellStyle name="Output 4 2" xfId="1083" xr:uid="{00000000-0005-0000-0000-000043040000}"/>
    <cellStyle name="Output 5" xfId="1084" xr:uid="{00000000-0005-0000-0000-000044040000}"/>
    <cellStyle name="Output 6" xfId="1085" xr:uid="{00000000-0005-0000-0000-000045040000}"/>
    <cellStyle name="Output Amounts" xfId="1086" xr:uid="{00000000-0005-0000-0000-000046040000}"/>
    <cellStyle name="Output Column Headings" xfId="1087" xr:uid="{00000000-0005-0000-0000-000047040000}"/>
    <cellStyle name="Output Line Items" xfId="1088" xr:uid="{00000000-0005-0000-0000-000048040000}"/>
    <cellStyle name="Output Report Heading" xfId="1089" xr:uid="{00000000-0005-0000-0000-000049040000}"/>
    <cellStyle name="Output Report Title" xfId="1090" xr:uid="{00000000-0005-0000-0000-00004A040000}"/>
    <cellStyle name="Page Heading Large" xfId="1091" xr:uid="{00000000-0005-0000-0000-00004B040000}"/>
    <cellStyle name="Page Heading Small" xfId="1092" xr:uid="{00000000-0005-0000-0000-00004C040000}"/>
    <cellStyle name="Page Number" xfId="1093" xr:uid="{00000000-0005-0000-0000-00004D040000}"/>
    <cellStyle name="PageSubTitle" xfId="1094" xr:uid="{00000000-0005-0000-0000-00004E040000}"/>
    <cellStyle name="PageTitle" xfId="1095" xr:uid="{00000000-0005-0000-0000-00004F040000}"/>
    <cellStyle name="per m3" xfId="1096" xr:uid="{00000000-0005-0000-0000-000050040000}"/>
    <cellStyle name="per Ton" xfId="1097" xr:uid="{00000000-0005-0000-0000-000051040000}"/>
    <cellStyle name="per.style" xfId="1098" xr:uid="{00000000-0005-0000-0000-000052040000}"/>
    <cellStyle name="Percent" xfId="1099" builtinId="5"/>
    <cellStyle name="Percent (0.0)" xfId="1100" xr:uid="{00000000-0005-0000-0000-000054040000}"/>
    <cellStyle name="Percent [0]" xfId="1101" xr:uid="{00000000-0005-0000-0000-000055040000}"/>
    <cellStyle name="Percent [00]" xfId="1102" xr:uid="{00000000-0005-0000-0000-000056040000}"/>
    <cellStyle name="Percent [2]" xfId="1103" xr:uid="{00000000-0005-0000-0000-000057040000}"/>
    <cellStyle name="Percent 10" xfId="1104" xr:uid="{00000000-0005-0000-0000-000058040000}"/>
    <cellStyle name="Percent 11" xfId="1105" xr:uid="{00000000-0005-0000-0000-000059040000}"/>
    <cellStyle name="Percent 12" xfId="1106" xr:uid="{00000000-0005-0000-0000-00005A040000}"/>
    <cellStyle name="Percent 13" xfId="1107" xr:uid="{00000000-0005-0000-0000-00005B040000}"/>
    <cellStyle name="Percent 14" xfId="1108" xr:uid="{00000000-0005-0000-0000-00005C040000}"/>
    <cellStyle name="Percent 15" xfId="1109" xr:uid="{00000000-0005-0000-0000-00005D040000}"/>
    <cellStyle name="Percent 16" xfId="1110" xr:uid="{00000000-0005-0000-0000-00005E040000}"/>
    <cellStyle name="Percent 17" xfId="1111" xr:uid="{00000000-0005-0000-0000-00005F040000}"/>
    <cellStyle name="Percent 18" xfId="1112" xr:uid="{00000000-0005-0000-0000-000060040000}"/>
    <cellStyle name="Percent 19" xfId="1113" xr:uid="{00000000-0005-0000-0000-000061040000}"/>
    <cellStyle name="Percent 2" xfId="1114" xr:uid="{00000000-0005-0000-0000-000062040000}"/>
    <cellStyle name="Percent 2 2" xfId="1115" xr:uid="{00000000-0005-0000-0000-000063040000}"/>
    <cellStyle name="Percent 2 2 2" xfId="1116" xr:uid="{00000000-0005-0000-0000-000064040000}"/>
    <cellStyle name="Percent 2 3" xfId="1117" xr:uid="{00000000-0005-0000-0000-000065040000}"/>
    <cellStyle name="Percent 2 4" xfId="1118" xr:uid="{00000000-0005-0000-0000-000066040000}"/>
    <cellStyle name="Percent 2 4 2" xfId="1119" xr:uid="{00000000-0005-0000-0000-000067040000}"/>
    <cellStyle name="Percent 20" xfId="1120" xr:uid="{00000000-0005-0000-0000-000068040000}"/>
    <cellStyle name="Percent 21" xfId="1121" xr:uid="{00000000-0005-0000-0000-000069040000}"/>
    <cellStyle name="Percent 22" xfId="1122" xr:uid="{00000000-0005-0000-0000-00006A040000}"/>
    <cellStyle name="Percent 22 2" xfId="1591" xr:uid="{26C39ABC-B62D-4C57-99F6-48FB57C37B1F}"/>
    <cellStyle name="Percent 23" xfId="1556" xr:uid="{00000000-0005-0000-0000-00006B040000}"/>
    <cellStyle name="Percent 24" xfId="1590" xr:uid="{3EF5213D-4CDA-41B4-832E-D7595A3FC7E3}"/>
    <cellStyle name="Percent 3" xfId="1123" xr:uid="{00000000-0005-0000-0000-00006C040000}"/>
    <cellStyle name="Percent 3 2" xfId="1124" xr:uid="{00000000-0005-0000-0000-00006D040000}"/>
    <cellStyle name="Percent 3 2 2" xfId="1125" xr:uid="{00000000-0005-0000-0000-00006E040000}"/>
    <cellStyle name="Percent 3 2 3" xfId="1593" xr:uid="{7469E1CD-3CC9-4E99-9CA6-8CD9948707C0}"/>
    <cellStyle name="Percent 3 3" xfId="1126" xr:uid="{00000000-0005-0000-0000-00006F040000}"/>
    <cellStyle name="Percent 3 4" xfId="1592" xr:uid="{EE947547-CF92-42EB-8FA8-71A8F75B36EF}"/>
    <cellStyle name="Percent 4" xfId="1127" xr:uid="{00000000-0005-0000-0000-000070040000}"/>
    <cellStyle name="Percent 4 2" xfId="1128" xr:uid="{00000000-0005-0000-0000-000071040000}"/>
    <cellStyle name="Percent 4 3" xfId="1129" xr:uid="{00000000-0005-0000-0000-000072040000}"/>
    <cellStyle name="Percent 4 3 2" xfId="1595" xr:uid="{D39DE369-31C3-4C8F-B7E3-A1C1CA80F394}"/>
    <cellStyle name="Percent 4 4" xfId="1594" xr:uid="{653C2DB7-9D4C-46D5-9F30-A5F887FF15FC}"/>
    <cellStyle name="Percent 5" xfId="1130" xr:uid="{00000000-0005-0000-0000-000073040000}"/>
    <cellStyle name="Percent 5 2" xfId="1131" xr:uid="{00000000-0005-0000-0000-000074040000}"/>
    <cellStyle name="Percent 6" xfId="1132" xr:uid="{00000000-0005-0000-0000-000075040000}"/>
    <cellStyle name="Percent 7" xfId="1133" xr:uid="{00000000-0005-0000-0000-000076040000}"/>
    <cellStyle name="Percent 7 2" xfId="1134" xr:uid="{00000000-0005-0000-0000-000077040000}"/>
    <cellStyle name="Percent 7 3" xfId="1135" xr:uid="{00000000-0005-0000-0000-000078040000}"/>
    <cellStyle name="Percent 8" xfId="1136" xr:uid="{00000000-0005-0000-0000-000079040000}"/>
    <cellStyle name="Percent 8 2" xfId="1137" xr:uid="{00000000-0005-0000-0000-00007A040000}"/>
    <cellStyle name="Percent 8 3" xfId="1138" xr:uid="{00000000-0005-0000-0000-00007B040000}"/>
    <cellStyle name="Percent 9" xfId="1139" xr:uid="{00000000-0005-0000-0000-00007C040000}"/>
    <cellStyle name="Percent Hard" xfId="1140" xr:uid="{00000000-0005-0000-0000-00007D040000}"/>
    <cellStyle name="Percent(10)" xfId="1141" xr:uid="{00000000-0005-0000-0000-00007E040000}"/>
    <cellStyle name="Percent(12)" xfId="1142" xr:uid="{00000000-0005-0000-0000-00007F040000}"/>
    <cellStyle name="Percent(8)" xfId="1143" xr:uid="{00000000-0005-0000-0000-000080040000}"/>
    <cellStyle name="Percent*" xfId="1144" xr:uid="{00000000-0005-0000-0000-000081040000}"/>
    <cellStyle name="Percent[0]" xfId="1145" xr:uid="{00000000-0005-0000-0000-000082040000}"/>
    <cellStyle name="PERCENTAGE" xfId="1146" xr:uid="{00000000-0005-0000-0000-000083040000}"/>
    <cellStyle name="PercentChange" xfId="1147" xr:uid="{00000000-0005-0000-0000-000084040000}"/>
    <cellStyle name="Pourcentage 2" xfId="1559" xr:uid="{120DCDAA-B8FE-4933-9B8D-5E05A1C5F533}"/>
    <cellStyle name="PrePop Currency (0)" xfId="1148" xr:uid="{00000000-0005-0000-0000-000085040000}"/>
    <cellStyle name="PrePop Currency (0) 2" xfId="1149" xr:uid="{00000000-0005-0000-0000-000086040000}"/>
    <cellStyle name="PrePop Currency (2)" xfId="1150" xr:uid="{00000000-0005-0000-0000-000087040000}"/>
    <cellStyle name="PrePop Units (0)" xfId="1151" xr:uid="{00000000-0005-0000-0000-000088040000}"/>
    <cellStyle name="PrePop Units (0) 2" xfId="1152" xr:uid="{00000000-0005-0000-0000-000089040000}"/>
    <cellStyle name="PrePop Units (1)" xfId="1153" xr:uid="{00000000-0005-0000-0000-00008A040000}"/>
    <cellStyle name="PrePop Units (2)" xfId="1154" xr:uid="{00000000-0005-0000-0000-00008B040000}"/>
    <cellStyle name="Presentation" xfId="1155" xr:uid="{00000000-0005-0000-0000-00008C040000}"/>
    <cellStyle name="pricing" xfId="1156" xr:uid="{00000000-0005-0000-0000-00008D040000}"/>
    <cellStyle name="pricing 2" xfId="1157" xr:uid="{00000000-0005-0000-0000-00008E040000}"/>
    <cellStyle name="PSChar" xfId="1158" xr:uid="{00000000-0005-0000-0000-00008F040000}"/>
    <cellStyle name="PSDate" xfId="1159" xr:uid="{00000000-0005-0000-0000-000090040000}"/>
    <cellStyle name="PSDec" xfId="1160" xr:uid="{00000000-0005-0000-0000-000091040000}"/>
    <cellStyle name="PSHeading" xfId="1161" xr:uid="{00000000-0005-0000-0000-000092040000}"/>
    <cellStyle name="PSHeading 2" xfId="1162" xr:uid="{00000000-0005-0000-0000-000093040000}"/>
    <cellStyle name="PSInt" xfId="1163" xr:uid="{00000000-0005-0000-0000-000094040000}"/>
    <cellStyle name="PSSpacer" xfId="1164" xr:uid="{00000000-0005-0000-0000-000095040000}"/>
    <cellStyle name="r2" xfId="1165" xr:uid="{00000000-0005-0000-0000-000096040000}"/>
    <cellStyle name="r2 2" xfId="1166" xr:uid="{00000000-0005-0000-0000-000097040000}"/>
    <cellStyle name="RatioX" xfId="1167" xr:uid="{00000000-0005-0000-0000-000098040000}"/>
    <cellStyle name="regstoresfromspecstores" xfId="1168" xr:uid="{00000000-0005-0000-0000-000099040000}"/>
    <cellStyle name="REMOVED" xfId="1169" xr:uid="{00000000-0005-0000-0000-00009A040000}"/>
    <cellStyle name="REPORT" xfId="1170" xr:uid="{00000000-0005-0000-0000-00009B040000}"/>
    <cellStyle name="Reports" xfId="1171" xr:uid="{00000000-0005-0000-0000-00009C040000}"/>
    <cellStyle name="RevList" xfId="1172" xr:uid="{00000000-0005-0000-0000-00009D040000}"/>
    <cellStyle name="rh" xfId="1173" xr:uid="{00000000-0005-0000-0000-00009E040000}"/>
    <cellStyle name="Right" xfId="1174" xr:uid="{00000000-0005-0000-0000-00009F040000}"/>
    <cellStyle name="RowLabels" xfId="1175" xr:uid="{00000000-0005-0000-0000-0000A0040000}"/>
    <cellStyle name="s]_x000d__x000a_load=_x000d__x000a_run=_x000d__x000a_NullPort=None_x000d__x000a_device=HP LaserJet 4,HPPCL5MS,LPT1:_x000d__x000a_ScreenSaveActive=0_x000d__x000a_ScreenSaveTimeOut=120_x000d__x000a__x000d__x000a_[Desk" xfId="1176" xr:uid="{00000000-0005-0000-0000-0000A1040000}"/>
    <cellStyle name="s]_x000d__x000a_load=_x000d__x000a_run=_x000d__x000a_NullPort=None_x000d__x000a_ScreenSaveActive=0_x000d__x000a_ScreenSaveTimeOut=120_x000d__x000a_device=HP LaserJet 4,HPPCL5MS,LPT1:_x000d__x000a__x000d__x000a_[Desk" xfId="1177" xr:uid="{00000000-0005-0000-0000-0000A2040000}"/>
    <cellStyle name="SAPBEXaggData" xfId="1178" xr:uid="{00000000-0005-0000-0000-0000A3040000}"/>
    <cellStyle name="SAPBEXaggData 2" xfId="1179" xr:uid="{00000000-0005-0000-0000-0000A4040000}"/>
    <cellStyle name="SAPBEXaggDataEmph" xfId="1180" xr:uid="{00000000-0005-0000-0000-0000A5040000}"/>
    <cellStyle name="SAPBEXaggDataEmph 2" xfId="1181" xr:uid="{00000000-0005-0000-0000-0000A6040000}"/>
    <cellStyle name="SAPBEXaggDataEmph 3" xfId="1182" xr:uid="{00000000-0005-0000-0000-0000A7040000}"/>
    <cellStyle name="SAPBEXaggDataEmph 4" xfId="1183" xr:uid="{00000000-0005-0000-0000-0000A8040000}"/>
    <cellStyle name="SAPBEXaggDataEmph 5" xfId="1184" xr:uid="{00000000-0005-0000-0000-0000A9040000}"/>
    <cellStyle name="SAPBEXaggDataEmph 6" xfId="1185" xr:uid="{00000000-0005-0000-0000-0000AA040000}"/>
    <cellStyle name="SAPBEXaggItem" xfId="1186" xr:uid="{00000000-0005-0000-0000-0000AB040000}"/>
    <cellStyle name="SAPBEXaggItem 2" xfId="1187" xr:uid="{00000000-0005-0000-0000-0000AC040000}"/>
    <cellStyle name="SAPBEXaggItem 3" xfId="1188" xr:uid="{00000000-0005-0000-0000-0000AD040000}"/>
    <cellStyle name="SAPBEXaggItem 4" xfId="1189" xr:uid="{00000000-0005-0000-0000-0000AE040000}"/>
    <cellStyle name="SAPBEXaggItem 5" xfId="1190" xr:uid="{00000000-0005-0000-0000-0000AF040000}"/>
    <cellStyle name="SAPBEXaggItem 6" xfId="1191" xr:uid="{00000000-0005-0000-0000-0000B0040000}"/>
    <cellStyle name="SAPBEXaggItemX" xfId="1192" xr:uid="{00000000-0005-0000-0000-0000B1040000}"/>
    <cellStyle name="SAPBEXaggItemX 2" xfId="1193" xr:uid="{00000000-0005-0000-0000-0000B2040000}"/>
    <cellStyle name="SAPBEXaggItemX 3" xfId="1194" xr:uid="{00000000-0005-0000-0000-0000B3040000}"/>
    <cellStyle name="SAPBEXaggItemX 4" xfId="1195" xr:uid="{00000000-0005-0000-0000-0000B4040000}"/>
    <cellStyle name="SAPBEXaggItemX 5" xfId="1196" xr:uid="{00000000-0005-0000-0000-0000B5040000}"/>
    <cellStyle name="SAPBEXaggItemX 6" xfId="1197" xr:uid="{00000000-0005-0000-0000-0000B6040000}"/>
    <cellStyle name="SAPBEXchaText" xfId="1198" xr:uid="{00000000-0005-0000-0000-0000B7040000}"/>
    <cellStyle name="SAPBEXchaText 2" xfId="1199" xr:uid="{00000000-0005-0000-0000-0000B8040000}"/>
    <cellStyle name="SAPBEXchaText 3" xfId="1200" xr:uid="{00000000-0005-0000-0000-0000B9040000}"/>
    <cellStyle name="SAPBEXchaText 4" xfId="1201" xr:uid="{00000000-0005-0000-0000-0000BA040000}"/>
    <cellStyle name="SAPBEXchaText 5" xfId="1202" xr:uid="{00000000-0005-0000-0000-0000BB040000}"/>
    <cellStyle name="SAPBEXchaText 6" xfId="1203" xr:uid="{00000000-0005-0000-0000-0000BC040000}"/>
    <cellStyle name="SAPBEXexcBad7" xfId="1204" xr:uid="{00000000-0005-0000-0000-0000BD040000}"/>
    <cellStyle name="SAPBEXexcBad7 2" xfId="1205" xr:uid="{00000000-0005-0000-0000-0000BE040000}"/>
    <cellStyle name="SAPBEXexcBad7 3" xfId="1206" xr:uid="{00000000-0005-0000-0000-0000BF040000}"/>
    <cellStyle name="SAPBEXexcBad8" xfId="1207" xr:uid="{00000000-0005-0000-0000-0000C0040000}"/>
    <cellStyle name="SAPBEXexcBad8 2" xfId="1208" xr:uid="{00000000-0005-0000-0000-0000C1040000}"/>
    <cellStyle name="SAPBEXexcBad8 3" xfId="1209" xr:uid="{00000000-0005-0000-0000-0000C2040000}"/>
    <cellStyle name="SAPBEXexcBad9" xfId="1210" xr:uid="{00000000-0005-0000-0000-0000C3040000}"/>
    <cellStyle name="SAPBEXexcBad9 2" xfId="1211" xr:uid="{00000000-0005-0000-0000-0000C4040000}"/>
    <cellStyle name="SAPBEXexcBad9 3" xfId="1212" xr:uid="{00000000-0005-0000-0000-0000C5040000}"/>
    <cellStyle name="SAPBEXexcCritical4" xfId="1213" xr:uid="{00000000-0005-0000-0000-0000C6040000}"/>
    <cellStyle name="SAPBEXexcCritical4 2" xfId="1214" xr:uid="{00000000-0005-0000-0000-0000C7040000}"/>
    <cellStyle name="SAPBEXexcCritical4 3" xfId="1215" xr:uid="{00000000-0005-0000-0000-0000C8040000}"/>
    <cellStyle name="SAPBEXexcCritical5" xfId="1216" xr:uid="{00000000-0005-0000-0000-0000C9040000}"/>
    <cellStyle name="SAPBEXexcCritical5 2" xfId="1217" xr:uid="{00000000-0005-0000-0000-0000CA040000}"/>
    <cellStyle name="SAPBEXexcCritical5 3" xfId="1218" xr:uid="{00000000-0005-0000-0000-0000CB040000}"/>
    <cellStyle name="SAPBEXexcCritical6" xfId="1219" xr:uid="{00000000-0005-0000-0000-0000CC040000}"/>
    <cellStyle name="SAPBEXexcCritical6 2" xfId="1220" xr:uid="{00000000-0005-0000-0000-0000CD040000}"/>
    <cellStyle name="SAPBEXexcCritical6 3" xfId="1221" xr:uid="{00000000-0005-0000-0000-0000CE040000}"/>
    <cellStyle name="SAPBEXexcGood1" xfId="1222" xr:uid="{00000000-0005-0000-0000-0000CF040000}"/>
    <cellStyle name="SAPBEXexcGood1 2" xfId="1223" xr:uid="{00000000-0005-0000-0000-0000D0040000}"/>
    <cellStyle name="SAPBEXexcGood1 3" xfId="1224" xr:uid="{00000000-0005-0000-0000-0000D1040000}"/>
    <cellStyle name="SAPBEXexcGood2" xfId="1225" xr:uid="{00000000-0005-0000-0000-0000D2040000}"/>
    <cellStyle name="SAPBEXexcGood2 2" xfId="1226" xr:uid="{00000000-0005-0000-0000-0000D3040000}"/>
    <cellStyle name="SAPBEXexcGood2 3" xfId="1227" xr:uid="{00000000-0005-0000-0000-0000D4040000}"/>
    <cellStyle name="SAPBEXexcGood3" xfId="1228" xr:uid="{00000000-0005-0000-0000-0000D5040000}"/>
    <cellStyle name="SAPBEXexcGood3 2" xfId="1229" xr:uid="{00000000-0005-0000-0000-0000D6040000}"/>
    <cellStyle name="SAPBEXexcGood3 3" xfId="1230" xr:uid="{00000000-0005-0000-0000-0000D7040000}"/>
    <cellStyle name="SAPBEXfilterDrill" xfId="1231" xr:uid="{00000000-0005-0000-0000-0000D8040000}"/>
    <cellStyle name="SAPBEXfilterDrill 2" xfId="1232" xr:uid="{00000000-0005-0000-0000-0000D9040000}"/>
    <cellStyle name="SAPBEXfilterItem" xfId="1233" xr:uid="{00000000-0005-0000-0000-0000DA040000}"/>
    <cellStyle name="SAPBEXfilterItem 2" xfId="1234" xr:uid="{00000000-0005-0000-0000-0000DB040000}"/>
    <cellStyle name="SAPBEXfilterItem 3" xfId="1235" xr:uid="{00000000-0005-0000-0000-0000DC040000}"/>
    <cellStyle name="SAPBEXfilterText" xfId="1236" xr:uid="{00000000-0005-0000-0000-0000DD040000}"/>
    <cellStyle name="SAPBEXfilterText 2" xfId="1237" xr:uid="{00000000-0005-0000-0000-0000DE040000}"/>
    <cellStyle name="SAPBEXfilterText 3" xfId="1238" xr:uid="{00000000-0005-0000-0000-0000DF040000}"/>
    <cellStyle name="SAPBEXfilterText 4" xfId="1239" xr:uid="{00000000-0005-0000-0000-0000E0040000}"/>
    <cellStyle name="SAPBEXfilterText 5" xfId="1240" xr:uid="{00000000-0005-0000-0000-0000E1040000}"/>
    <cellStyle name="SAPBEXfilterText 6" xfId="1241" xr:uid="{00000000-0005-0000-0000-0000E2040000}"/>
    <cellStyle name="SAPBEXfilterText_Metrics IPTV actuals V1" xfId="1242" xr:uid="{00000000-0005-0000-0000-0000E3040000}"/>
    <cellStyle name="SAPBEXformats" xfId="1243" xr:uid="{00000000-0005-0000-0000-0000E4040000}"/>
    <cellStyle name="SAPBEXformats 2" xfId="1244" xr:uid="{00000000-0005-0000-0000-0000E5040000}"/>
    <cellStyle name="SAPBEXformats 3" xfId="1245" xr:uid="{00000000-0005-0000-0000-0000E6040000}"/>
    <cellStyle name="SAPBEXheaderItem" xfId="1246" xr:uid="{00000000-0005-0000-0000-0000E7040000}"/>
    <cellStyle name="SAPBEXheaderItem 2" xfId="1247" xr:uid="{00000000-0005-0000-0000-0000E8040000}"/>
    <cellStyle name="SAPBEXheaderItem 3" xfId="1248" xr:uid="{00000000-0005-0000-0000-0000E9040000}"/>
    <cellStyle name="SAPBEXheaderItem 4" xfId="1249" xr:uid="{00000000-0005-0000-0000-0000EA040000}"/>
    <cellStyle name="SAPBEXheaderItem 5" xfId="1250" xr:uid="{00000000-0005-0000-0000-0000EB040000}"/>
    <cellStyle name="SAPBEXheaderItem 6" xfId="1251" xr:uid="{00000000-0005-0000-0000-0000EC040000}"/>
    <cellStyle name="SAPBEXheaderItem_Metrics IPTV actuals V1" xfId="1252" xr:uid="{00000000-0005-0000-0000-0000ED040000}"/>
    <cellStyle name="SAPBEXheaderText" xfId="1253" xr:uid="{00000000-0005-0000-0000-0000EE040000}"/>
    <cellStyle name="SAPBEXheaderText 2" xfId="1254" xr:uid="{00000000-0005-0000-0000-0000EF040000}"/>
    <cellStyle name="SAPBEXheaderText 2 2" xfId="1255" xr:uid="{00000000-0005-0000-0000-0000F0040000}"/>
    <cellStyle name="SAPBEXheaderText 3" xfId="1256" xr:uid="{00000000-0005-0000-0000-0000F1040000}"/>
    <cellStyle name="SAPBEXheaderText 4" xfId="1257" xr:uid="{00000000-0005-0000-0000-0000F2040000}"/>
    <cellStyle name="SAPBEXheaderText 5" xfId="1258" xr:uid="{00000000-0005-0000-0000-0000F3040000}"/>
    <cellStyle name="SAPBEXheaderText 6" xfId="1259" xr:uid="{00000000-0005-0000-0000-0000F4040000}"/>
    <cellStyle name="SAPBEXheaderText_Metrics IPTV actuals V1" xfId="1260" xr:uid="{00000000-0005-0000-0000-0000F5040000}"/>
    <cellStyle name="SAPBEXHLevel0" xfId="1261" xr:uid="{00000000-0005-0000-0000-0000F6040000}"/>
    <cellStyle name="SAPBEXHLevel0 2" xfId="1262" xr:uid="{00000000-0005-0000-0000-0000F7040000}"/>
    <cellStyle name="SAPBEXHLevel0 2 2" xfId="1263" xr:uid="{00000000-0005-0000-0000-0000F8040000}"/>
    <cellStyle name="SAPBEXHLevel0 2 3" xfId="1264" xr:uid="{00000000-0005-0000-0000-0000F9040000}"/>
    <cellStyle name="SAPBEXHLevel0 2_Mo_QTD_YTD" xfId="1265" xr:uid="{00000000-0005-0000-0000-0000FA040000}"/>
    <cellStyle name="SAPBEXHLevel0 3" xfId="1266" xr:uid="{00000000-0005-0000-0000-0000FB040000}"/>
    <cellStyle name="SAPBEXHLevel0 4" xfId="1267" xr:uid="{00000000-0005-0000-0000-0000FC040000}"/>
    <cellStyle name="SAPBEXHLevel0 5" xfId="1268" xr:uid="{00000000-0005-0000-0000-0000FD040000}"/>
    <cellStyle name="SAPBEXHLevel0 6" xfId="1269" xr:uid="{00000000-0005-0000-0000-0000FE040000}"/>
    <cellStyle name="SAPBEXHLevel0 7" xfId="1270" xr:uid="{00000000-0005-0000-0000-0000FF040000}"/>
    <cellStyle name="SAPBEXHLevel0X" xfId="1271" xr:uid="{00000000-0005-0000-0000-000000050000}"/>
    <cellStyle name="SAPBEXHLevel0X 2" xfId="1272" xr:uid="{00000000-0005-0000-0000-000001050000}"/>
    <cellStyle name="SAPBEXHLevel0X 2 2" xfId="1273" xr:uid="{00000000-0005-0000-0000-000002050000}"/>
    <cellStyle name="SAPBEXHLevel0X 3" xfId="1274" xr:uid="{00000000-0005-0000-0000-000003050000}"/>
    <cellStyle name="SAPBEXHLevel0X 4" xfId="1275" xr:uid="{00000000-0005-0000-0000-000004050000}"/>
    <cellStyle name="SAPBEXHLevel0X 5" xfId="1276" xr:uid="{00000000-0005-0000-0000-000005050000}"/>
    <cellStyle name="SAPBEXHLevel0X 6" xfId="1277" xr:uid="{00000000-0005-0000-0000-000006050000}"/>
    <cellStyle name="SAPBEXHLevel0X 7" xfId="1278" xr:uid="{00000000-0005-0000-0000-000007050000}"/>
    <cellStyle name="SAPBEXHLevel1" xfId="1279" xr:uid="{00000000-0005-0000-0000-000008050000}"/>
    <cellStyle name="SAPBEXHLevel1 2" xfId="1280" xr:uid="{00000000-0005-0000-0000-000009050000}"/>
    <cellStyle name="SAPBEXHLevel1 2 2" xfId="1281" xr:uid="{00000000-0005-0000-0000-00000A050000}"/>
    <cellStyle name="SAPBEXHLevel1 2 3" xfId="1282" xr:uid="{00000000-0005-0000-0000-00000B050000}"/>
    <cellStyle name="SAPBEXHLevel1 2_Mo_QTD_YTD" xfId="1283" xr:uid="{00000000-0005-0000-0000-00000C050000}"/>
    <cellStyle name="SAPBEXHLevel1 3" xfId="1284" xr:uid="{00000000-0005-0000-0000-00000D050000}"/>
    <cellStyle name="SAPBEXHLevel1 4" xfId="1285" xr:uid="{00000000-0005-0000-0000-00000E050000}"/>
    <cellStyle name="SAPBEXHLevel1 5" xfId="1286" xr:uid="{00000000-0005-0000-0000-00000F050000}"/>
    <cellStyle name="SAPBEXHLevel1 6" xfId="1287" xr:uid="{00000000-0005-0000-0000-000010050000}"/>
    <cellStyle name="SAPBEXHLevel1 7" xfId="1288" xr:uid="{00000000-0005-0000-0000-000011050000}"/>
    <cellStyle name="SAPBEXHLevel1X" xfId="1289" xr:uid="{00000000-0005-0000-0000-000012050000}"/>
    <cellStyle name="SAPBEXHLevel1X 2" xfId="1290" xr:uid="{00000000-0005-0000-0000-000013050000}"/>
    <cellStyle name="SAPBEXHLevel1X 2 2" xfId="1291" xr:uid="{00000000-0005-0000-0000-000014050000}"/>
    <cellStyle name="SAPBEXHLevel1X 3" xfId="1292" xr:uid="{00000000-0005-0000-0000-000015050000}"/>
    <cellStyle name="SAPBEXHLevel1X 4" xfId="1293" xr:uid="{00000000-0005-0000-0000-000016050000}"/>
    <cellStyle name="SAPBEXHLevel1X 5" xfId="1294" xr:uid="{00000000-0005-0000-0000-000017050000}"/>
    <cellStyle name="SAPBEXHLevel1X 6" xfId="1295" xr:uid="{00000000-0005-0000-0000-000018050000}"/>
    <cellStyle name="SAPBEXHLevel1X 7" xfId="1296" xr:uid="{00000000-0005-0000-0000-000019050000}"/>
    <cellStyle name="SAPBEXHLevel2" xfId="1297" xr:uid="{00000000-0005-0000-0000-00001A050000}"/>
    <cellStyle name="SAPBEXHLevel2 2" xfId="1298" xr:uid="{00000000-0005-0000-0000-00001B050000}"/>
    <cellStyle name="SAPBEXHLevel2 2 2" xfId="1299" xr:uid="{00000000-0005-0000-0000-00001C050000}"/>
    <cellStyle name="SAPBEXHLevel2 2 3" xfId="1300" xr:uid="{00000000-0005-0000-0000-00001D050000}"/>
    <cellStyle name="SAPBEXHLevel2 2_Mo_QTD_YTD" xfId="1301" xr:uid="{00000000-0005-0000-0000-00001E050000}"/>
    <cellStyle name="SAPBEXHLevel2 3" xfId="1302" xr:uid="{00000000-0005-0000-0000-00001F050000}"/>
    <cellStyle name="SAPBEXHLevel2 4" xfId="1303" xr:uid="{00000000-0005-0000-0000-000020050000}"/>
    <cellStyle name="SAPBEXHLevel2 5" xfId="1304" xr:uid="{00000000-0005-0000-0000-000021050000}"/>
    <cellStyle name="SAPBEXHLevel2 6" xfId="1305" xr:uid="{00000000-0005-0000-0000-000022050000}"/>
    <cellStyle name="SAPBEXHLevel2 7" xfId="1306" xr:uid="{00000000-0005-0000-0000-000023050000}"/>
    <cellStyle name="SAPBEXHLevel2X" xfId="1307" xr:uid="{00000000-0005-0000-0000-000024050000}"/>
    <cellStyle name="SAPBEXHLevel2X 2" xfId="1308" xr:uid="{00000000-0005-0000-0000-000025050000}"/>
    <cellStyle name="SAPBEXHLevel2X 2 2" xfId="1309" xr:uid="{00000000-0005-0000-0000-000026050000}"/>
    <cellStyle name="SAPBEXHLevel2X 3" xfId="1310" xr:uid="{00000000-0005-0000-0000-000027050000}"/>
    <cellStyle name="SAPBEXHLevel2X 4" xfId="1311" xr:uid="{00000000-0005-0000-0000-000028050000}"/>
    <cellStyle name="SAPBEXHLevel2X 5" xfId="1312" xr:uid="{00000000-0005-0000-0000-000029050000}"/>
    <cellStyle name="SAPBEXHLevel2X 6" xfId="1313" xr:uid="{00000000-0005-0000-0000-00002A050000}"/>
    <cellStyle name="SAPBEXHLevel2X 7" xfId="1314" xr:uid="{00000000-0005-0000-0000-00002B050000}"/>
    <cellStyle name="SAPBEXHLevel3" xfId="1315" xr:uid="{00000000-0005-0000-0000-00002C050000}"/>
    <cellStyle name="SAPBEXHLevel3 2" xfId="1316" xr:uid="{00000000-0005-0000-0000-00002D050000}"/>
    <cellStyle name="SAPBEXHLevel3 2 2" xfId="1317" xr:uid="{00000000-0005-0000-0000-00002E050000}"/>
    <cellStyle name="SAPBEXHLevel3 2 3" xfId="1318" xr:uid="{00000000-0005-0000-0000-00002F050000}"/>
    <cellStyle name="SAPBEXHLevel3 2_Mo_QTD_YTD" xfId="1319" xr:uid="{00000000-0005-0000-0000-000030050000}"/>
    <cellStyle name="SAPBEXHLevel3 3" xfId="1320" xr:uid="{00000000-0005-0000-0000-000031050000}"/>
    <cellStyle name="SAPBEXHLevel3 4" xfId="1321" xr:uid="{00000000-0005-0000-0000-000032050000}"/>
    <cellStyle name="SAPBEXHLevel3 5" xfId="1322" xr:uid="{00000000-0005-0000-0000-000033050000}"/>
    <cellStyle name="SAPBEXHLevel3 6" xfId="1323" xr:uid="{00000000-0005-0000-0000-000034050000}"/>
    <cellStyle name="SAPBEXHLevel3 7" xfId="1324" xr:uid="{00000000-0005-0000-0000-000035050000}"/>
    <cellStyle name="SAPBEXHLevel3X" xfId="1325" xr:uid="{00000000-0005-0000-0000-000036050000}"/>
    <cellStyle name="SAPBEXHLevel3X 2" xfId="1326" xr:uid="{00000000-0005-0000-0000-000037050000}"/>
    <cellStyle name="SAPBEXHLevel3X 2 2" xfId="1327" xr:uid="{00000000-0005-0000-0000-000038050000}"/>
    <cellStyle name="SAPBEXHLevel3X 3" xfId="1328" xr:uid="{00000000-0005-0000-0000-000039050000}"/>
    <cellStyle name="SAPBEXHLevel3X 4" xfId="1329" xr:uid="{00000000-0005-0000-0000-00003A050000}"/>
    <cellStyle name="SAPBEXHLevel3X 5" xfId="1330" xr:uid="{00000000-0005-0000-0000-00003B050000}"/>
    <cellStyle name="SAPBEXHLevel3X 6" xfId="1331" xr:uid="{00000000-0005-0000-0000-00003C050000}"/>
    <cellStyle name="SAPBEXHLevel3X 7" xfId="1332" xr:uid="{00000000-0005-0000-0000-00003D050000}"/>
    <cellStyle name="SAPBEXinputData" xfId="1333" xr:uid="{00000000-0005-0000-0000-00003E050000}"/>
    <cellStyle name="SAPBEXinputData 2" xfId="1334" xr:uid="{00000000-0005-0000-0000-00003F050000}"/>
    <cellStyle name="SAPBEXinputData 2 2" xfId="1335" xr:uid="{00000000-0005-0000-0000-000040050000}"/>
    <cellStyle name="SAPBEXinputData 2_Bell Stats Summary Wireline p8" xfId="1336" xr:uid="{00000000-0005-0000-0000-000041050000}"/>
    <cellStyle name="SAPBEXinputData 3" xfId="1337" xr:uid="{00000000-0005-0000-0000-000042050000}"/>
    <cellStyle name="SAPBEXinputData 4" xfId="1338" xr:uid="{00000000-0005-0000-0000-000043050000}"/>
    <cellStyle name="SAPBEXinputData 5" xfId="1339" xr:uid="{00000000-0005-0000-0000-000044050000}"/>
    <cellStyle name="SAPBEXinputData 6" xfId="1340" xr:uid="{00000000-0005-0000-0000-000045050000}"/>
    <cellStyle name="SAPBEXinputData 7" xfId="1341" xr:uid="{00000000-0005-0000-0000-000046050000}"/>
    <cellStyle name="SAPBEXItemHeader" xfId="1342" xr:uid="{00000000-0005-0000-0000-000047050000}"/>
    <cellStyle name="SAPBEXresData" xfId="1343" xr:uid="{00000000-0005-0000-0000-000048050000}"/>
    <cellStyle name="SAPBEXresData 2" xfId="1344" xr:uid="{00000000-0005-0000-0000-000049050000}"/>
    <cellStyle name="SAPBEXresData 2 2" xfId="1345" xr:uid="{00000000-0005-0000-0000-00004A050000}"/>
    <cellStyle name="SAPBEXresData 3" xfId="1346" xr:uid="{00000000-0005-0000-0000-00004B050000}"/>
    <cellStyle name="SAPBEXresData 4" xfId="1347" xr:uid="{00000000-0005-0000-0000-00004C050000}"/>
    <cellStyle name="SAPBEXresData 5" xfId="1348" xr:uid="{00000000-0005-0000-0000-00004D050000}"/>
    <cellStyle name="SAPBEXresData 6" xfId="1349" xr:uid="{00000000-0005-0000-0000-00004E050000}"/>
    <cellStyle name="SAPBEXresDataEmph" xfId="1350" xr:uid="{00000000-0005-0000-0000-00004F050000}"/>
    <cellStyle name="SAPBEXresDataEmph 2" xfId="1351" xr:uid="{00000000-0005-0000-0000-000050050000}"/>
    <cellStyle name="SAPBEXresDataEmph 3" xfId="1352" xr:uid="{00000000-0005-0000-0000-000051050000}"/>
    <cellStyle name="SAPBEXresDataEmph 4" xfId="1353" xr:uid="{00000000-0005-0000-0000-000052050000}"/>
    <cellStyle name="SAPBEXresDataEmph 5" xfId="1354" xr:uid="{00000000-0005-0000-0000-000053050000}"/>
    <cellStyle name="SAPBEXresDataEmph 6" xfId="1355" xr:uid="{00000000-0005-0000-0000-000054050000}"/>
    <cellStyle name="SAPBEXresItem" xfId="1356" xr:uid="{00000000-0005-0000-0000-000055050000}"/>
    <cellStyle name="SAPBEXresItem 2" xfId="1357" xr:uid="{00000000-0005-0000-0000-000056050000}"/>
    <cellStyle name="SAPBEXresItem 2 2" xfId="1358" xr:uid="{00000000-0005-0000-0000-000057050000}"/>
    <cellStyle name="SAPBEXresItem 3" xfId="1359" xr:uid="{00000000-0005-0000-0000-000058050000}"/>
    <cellStyle name="SAPBEXresItem 4" xfId="1360" xr:uid="{00000000-0005-0000-0000-000059050000}"/>
    <cellStyle name="SAPBEXresItem 5" xfId="1361" xr:uid="{00000000-0005-0000-0000-00005A050000}"/>
    <cellStyle name="SAPBEXresItem 6" xfId="1362" xr:uid="{00000000-0005-0000-0000-00005B050000}"/>
    <cellStyle name="SAPBEXresItemX" xfId="1363" xr:uid="{00000000-0005-0000-0000-00005C050000}"/>
    <cellStyle name="SAPBEXresItemX 2" xfId="1364" xr:uid="{00000000-0005-0000-0000-00005D050000}"/>
    <cellStyle name="SAPBEXresItemX 2 2" xfId="1365" xr:uid="{00000000-0005-0000-0000-00005E050000}"/>
    <cellStyle name="SAPBEXresItemX 3" xfId="1366" xr:uid="{00000000-0005-0000-0000-00005F050000}"/>
    <cellStyle name="SAPBEXresItemX 4" xfId="1367" xr:uid="{00000000-0005-0000-0000-000060050000}"/>
    <cellStyle name="SAPBEXresItemX 5" xfId="1368" xr:uid="{00000000-0005-0000-0000-000061050000}"/>
    <cellStyle name="SAPBEXresItemX 6" xfId="1369" xr:uid="{00000000-0005-0000-0000-000062050000}"/>
    <cellStyle name="SAPBEXstdData" xfId="1370" xr:uid="{00000000-0005-0000-0000-000063050000}"/>
    <cellStyle name="SAPBEXstdData 2" xfId="1371" xr:uid="{00000000-0005-0000-0000-000064050000}"/>
    <cellStyle name="SAPBEXstdData 3" xfId="1372" xr:uid="{00000000-0005-0000-0000-000065050000}"/>
    <cellStyle name="SAPBEXstdDataEmph" xfId="1373" xr:uid="{00000000-0005-0000-0000-000066050000}"/>
    <cellStyle name="SAPBEXstdDataEmph 2" xfId="1374" xr:uid="{00000000-0005-0000-0000-000067050000}"/>
    <cellStyle name="SAPBEXstdItem" xfId="1375" xr:uid="{00000000-0005-0000-0000-000068050000}"/>
    <cellStyle name="SAPBEXstdItem 2" xfId="1376" xr:uid="{00000000-0005-0000-0000-000069050000}"/>
    <cellStyle name="SAPBEXstdItem 2 2" xfId="1377" xr:uid="{00000000-0005-0000-0000-00006A050000}"/>
    <cellStyle name="SAPBEXstdItem 3" xfId="1378" xr:uid="{00000000-0005-0000-0000-00006B050000}"/>
    <cellStyle name="SAPBEXstdItem 3 2" xfId="1379" xr:uid="{00000000-0005-0000-0000-00006C050000}"/>
    <cellStyle name="SAPBEXstdItem 4" xfId="1380" xr:uid="{00000000-0005-0000-0000-00006D050000}"/>
    <cellStyle name="SAPBEXstdItemX" xfId="1381" xr:uid="{00000000-0005-0000-0000-00006E050000}"/>
    <cellStyle name="SAPBEXstdItemX 2" xfId="1382" xr:uid="{00000000-0005-0000-0000-00006F050000}"/>
    <cellStyle name="SAPBEXstdItemX 2 2" xfId="1383" xr:uid="{00000000-0005-0000-0000-000070050000}"/>
    <cellStyle name="SAPBEXstdItemX 3" xfId="1384" xr:uid="{00000000-0005-0000-0000-000071050000}"/>
    <cellStyle name="SAPBEXstdItemX 4" xfId="1385" xr:uid="{00000000-0005-0000-0000-000072050000}"/>
    <cellStyle name="SAPBEXstdItemX 5" xfId="1386" xr:uid="{00000000-0005-0000-0000-000073050000}"/>
    <cellStyle name="SAPBEXstdItemX 6" xfId="1387" xr:uid="{00000000-0005-0000-0000-000074050000}"/>
    <cellStyle name="SAPBEXtitle" xfId="1388" xr:uid="{00000000-0005-0000-0000-000075050000}"/>
    <cellStyle name="SAPBEXtitle 2" xfId="1389" xr:uid="{00000000-0005-0000-0000-000076050000}"/>
    <cellStyle name="SAPBEXunassignedItem" xfId="1390" xr:uid="{00000000-0005-0000-0000-000077050000}"/>
    <cellStyle name="SAPBEXundefined" xfId="1391" xr:uid="{00000000-0005-0000-0000-000078050000}"/>
    <cellStyle name="SAPBEXundefined 2" xfId="1392" xr:uid="{00000000-0005-0000-0000-000079050000}"/>
    <cellStyle name="Scenario" xfId="1393" xr:uid="{00000000-0005-0000-0000-00007A050000}"/>
    <cellStyle name="SectionHeading" xfId="1394" xr:uid="{00000000-0005-0000-0000-00007B050000}"/>
    <cellStyle name="SELECT" xfId="1395" xr:uid="{00000000-0005-0000-0000-00007C050000}"/>
    <cellStyle name="SEM-BPS-input-on" xfId="1396" xr:uid="{00000000-0005-0000-0000-00007D050000}"/>
    <cellStyle name="SEM-BPS-sub1" xfId="1397" xr:uid="{00000000-0005-0000-0000-00007E050000}"/>
    <cellStyle name="SEM-BPS-total" xfId="1398" xr:uid="{00000000-0005-0000-0000-00007F050000}"/>
    <cellStyle name="SeparatorBar" xfId="1399" xr:uid="{00000000-0005-0000-0000-000080050000}"/>
    <cellStyle name="Shaded" xfId="1400" xr:uid="{00000000-0005-0000-0000-000081050000}"/>
    <cellStyle name="SHADEDSTORES" xfId="1401" xr:uid="{00000000-0005-0000-0000-000082050000}"/>
    <cellStyle name="Sheet Header" xfId="1402" xr:uid="{00000000-0005-0000-0000-000083050000}"/>
    <cellStyle name="Sheet Title" xfId="1403" xr:uid="{00000000-0005-0000-0000-000084050000}"/>
    <cellStyle name="specstores" xfId="1404" xr:uid="{00000000-0005-0000-0000-000085050000}"/>
    <cellStyle name="Standaard_GRAF A-V vs FOREC" xfId="1405" xr:uid="{00000000-0005-0000-0000-000086050000}"/>
    <cellStyle name="Standard_CEE (2)" xfId="1406" xr:uid="{00000000-0005-0000-0000-000087050000}"/>
    <cellStyle name="Style 1" xfId="1407" xr:uid="{00000000-0005-0000-0000-000088050000}"/>
    <cellStyle name="Style 10" xfId="1408" xr:uid="{00000000-0005-0000-0000-000089050000}"/>
    <cellStyle name="Style 10 2" xfId="1409" xr:uid="{00000000-0005-0000-0000-00008A050000}"/>
    <cellStyle name="Style 11" xfId="1410" xr:uid="{00000000-0005-0000-0000-00008B050000}"/>
    <cellStyle name="Style 11 2" xfId="1411" xr:uid="{00000000-0005-0000-0000-00008C050000}"/>
    <cellStyle name="Style 12" xfId="1412" xr:uid="{00000000-0005-0000-0000-00008D050000}"/>
    <cellStyle name="Style 12 2" xfId="1413" xr:uid="{00000000-0005-0000-0000-00008E050000}"/>
    <cellStyle name="Style 13" xfId="1414" xr:uid="{00000000-0005-0000-0000-00008F050000}"/>
    <cellStyle name="Style 13 2" xfId="1415" xr:uid="{00000000-0005-0000-0000-000090050000}"/>
    <cellStyle name="Style 14" xfId="1416" xr:uid="{00000000-0005-0000-0000-000091050000}"/>
    <cellStyle name="Style 14 2" xfId="1417" xr:uid="{00000000-0005-0000-0000-000092050000}"/>
    <cellStyle name="Style 15" xfId="1418" xr:uid="{00000000-0005-0000-0000-000093050000}"/>
    <cellStyle name="Style 15 2" xfId="1419" xr:uid="{00000000-0005-0000-0000-000094050000}"/>
    <cellStyle name="Style 16" xfId="1420" xr:uid="{00000000-0005-0000-0000-000095050000}"/>
    <cellStyle name="Style 16 2" xfId="1421" xr:uid="{00000000-0005-0000-0000-000096050000}"/>
    <cellStyle name="Style 17" xfId="1422" xr:uid="{00000000-0005-0000-0000-000097050000}"/>
    <cellStyle name="Style 17 2" xfId="1423" xr:uid="{00000000-0005-0000-0000-000098050000}"/>
    <cellStyle name="Style 18" xfId="1424" xr:uid="{00000000-0005-0000-0000-000099050000}"/>
    <cellStyle name="Style 18 2" xfId="1425" xr:uid="{00000000-0005-0000-0000-00009A050000}"/>
    <cellStyle name="Style 184" xfId="1426" xr:uid="{00000000-0005-0000-0000-00009B050000}"/>
    <cellStyle name="Style 185" xfId="1427" xr:uid="{00000000-0005-0000-0000-00009C050000}"/>
    <cellStyle name="Style 186" xfId="1428" xr:uid="{00000000-0005-0000-0000-00009D050000}"/>
    <cellStyle name="Style 187" xfId="1429" xr:uid="{00000000-0005-0000-0000-00009E050000}"/>
    <cellStyle name="Style 188" xfId="1430" xr:uid="{00000000-0005-0000-0000-00009F050000}"/>
    <cellStyle name="Style 189" xfId="1431" xr:uid="{00000000-0005-0000-0000-0000A0050000}"/>
    <cellStyle name="Style 19" xfId="1432" xr:uid="{00000000-0005-0000-0000-0000A1050000}"/>
    <cellStyle name="Style 19 2" xfId="1433" xr:uid="{00000000-0005-0000-0000-0000A2050000}"/>
    <cellStyle name="Style 190" xfId="1434" xr:uid="{00000000-0005-0000-0000-0000A3050000}"/>
    <cellStyle name="Style 191" xfId="1435" xr:uid="{00000000-0005-0000-0000-0000A4050000}"/>
    <cellStyle name="Style 2" xfId="1436" xr:uid="{00000000-0005-0000-0000-0000A5050000}"/>
    <cellStyle name="Style 20" xfId="1437" xr:uid="{00000000-0005-0000-0000-0000A6050000}"/>
    <cellStyle name="Style 20 2" xfId="1438" xr:uid="{00000000-0005-0000-0000-0000A7050000}"/>
    <cellStyle name="Style 203" xfId="1439" xr:uid="{00000000-0005-0000-0000-0000A8050000}"/>
    <cellStyle name="Style 204" xfId="1440" xr:uid="{00000000-0005-0000-0000-0000A9050000}"/>
    <cellStyle name="Style 205" xfId="1441" xr:uid="{00000000-0005-0000-0000-0000AA050000}"/>
    <cellStyle name="Style 206" xfId="1442" xr:uid="{00000000-0005-0000-0000-0000AB050000}"/>
    <cellStyle name="Style 207" xfId="1443" xr:uid="{00000000-0005-0000-0000-0000AC050000}"/>
    <cellStyle name="Style 208" xfId="1444" xr:uid="{00000000-0005-0000-0000-0000AD050000}"/>
    <cellStyle name="Style 209" xfId="1445" xr:uid="{00000000-0005-0000-0000-0000AE050000}"/>
    <cellStyle name="Style 21" xfId="1446" xr:uid="{00000000-0005-0000-0000-0000AF050000}"/>
    <cellStyle name="Style 21 2" xfId="1447" xr:uid="{00000000-0005-0000-0000-0000B0050000}"/>
    <cellStyle name="Style 210" xfId="1448" xr:uid="{00000000-0005-0000-0000-0000B1050000}"/>
    <cellStyle name="Style 22" xfId="1449" xr:uid="{00000000-0005-0000-0000-0000B2050000}"/>
    <cellStyle name="Style 22 2" xfId="1450" xr:uid="{00000000-0005-0000-0000-0000B3050000}"/>
    <cellStyle name="Style 23" xfId="1451" xr:uid="{00000000-0005-0000-0000-0000B4050000}"/>
    <cellStyle name="Style 23 2" xfId="1452" xr:uid="{00000000-0005-0000-0000-0000B5050000}"/>
    <cellStyle name="Style 24" xfId="1453" xr:uid="{00000000-0005-0000-0000-0000B6050000}"/>
    <cellStyle name="Style 25" xfId="1454" xr:uid="{00000000-0005-0000-0000-0000B7050000}"/>
    <cellStyle name="Style 26" xfId="1455" xr:uid="{00000000-0005-0000-0000-0000B8050000}"/>
    <cellStyle name="Style 27" xfId="1456" xr:uid="{00000000-0005-0000-0000-0000B9050000}"/>
    <cellStyle name="Style 28" xfId="1457" xr:uid="{00000000-0005-0000-0000-0000BA050000}"/>
    <cellStyle name="Style 29" xfId="1458" xr:uid="{00000000-0005-0000-0000-0000BB050000}"/>
    <cellStyle name="Style 3" xfId="1459" xr:uid="{00000000-0005-0000-0000-0000BC050000}"/>
    <cellStyle name="Style 3 2" xfId="1460" xr:uid="{00000000-0005-0000-0000-0000BD050000}"/>
    <cellStyle name="Style 30" xfId="1461" xr:uid="{00000000-0005-0000-0000-0000BE050000}"/>
    <cellStyle name="Style 31" xfId="1462" xr:uid="{00000000-0005-0000-0000-0000BF050000}"/>
    <cellStyle name="Style 32" xfId="1463" xr:uid="{00000000-0005-0000-0000-0000C0050000}"/>
    <cellStyle name="Style 33" xfId="1464" xr:uid="{00000000-0005-0000-0000-0000C1050000}"/>
    <cellStyle name="Style 34" xfId="1465" xr:uid="{00000000-0005-0000-0000-0000C2050000}"/>
    <cellStyle name="Style 35" xfId="1466" xr:uid="{00000000-0005-0000-0000-0000C3050000}"/>
    <cellStyle name="Style 36" xfId="1467" xr:uid="{00000000-0005-0000-0000-0000C4050000}"/>
    <cellStyle name="Style 37" xfId="1468" xr:uid="{00000000-0005-0000-0000-0000C5050000}"/>
    <cellStyle name="Style 38" xfId="1469" xr:uid="{00000000-0005-0000-0000-0000C6050000}"/>
    <cellStyle name="Style 39" xfId="1470" xr:uid="{00000000-0005-0000-0000-0000C7050000}"/>
    <cellStyle name="Style 4" xfId="1471" xr:uid="{00000000-0005-0000-0000-0000C8050000}"/>
    <cellStyle name="Style 4 2" xfId="1472" xr:uid="{00000000-0005-0000-0000-0000C9050000}"/>
    <cellStyle name="Style 5" xfId="1473" xr:uid="{00000000-0005-0000-0000-0000CA050000}"/>
    <cellStyle name="Style 5 2" xfId="1474" xr:uid="{00000000-0005-0000-0000-0000CB050000}"/>
    <cellStyle name="Style 6" xfId="1475" xr:uid="{00000000-0005-0000-0000-0000CC050000}"/>
    <cellStyle name="Style 6 2" xfId="1476" xr:uid="{00000000-0005-0000-0000-0000CD050000}"/>
    <cellStyle name="Style 7" xfId="1477" xr:uid="{00000000-0005-0000-0000-0000CE050000}"/>
    <cellStyle name="Style 7 2" xfId="1478" xr:uid="{00000000-0005-0000-0000-0000CF050000}"/>
    <cellStyle name="Style 8" xfId="1479" xr:uid="{00000000-0005-0000-0000-0000D0050000}"/>
    <cellStyle name="Style 8 2" xfId="1480" xr:uid="{00000000-0005-0000-0000-0000D1050000}"/>
    <cellStyle name="Style 9" xfId="1481" xr:uid="{00000000-0005-0000-0000-0000D2050000}"/>
    <cellStyle name="Style 9 2" xfId="1482" xr:uid="{00000000-0005-0000-0000-0000D3050000}"/>
    <cellStyle name="STYLE1" xfId="1483" xr:uid="{00000000-0005-0000-0000-0000D4050000}"/>
    <cellStyle name="STYLE2" xfId="1484" xr:uid="{00000000-0005-0000-0000-0000D5050000}"/>
    <cellStyle name="STYLE3" xfId="1485" xr:uid="{00000000-0005-0000-0000-0000D6050000}"/>
    <cellStyle name="STYLE4" xfId="1486" xr:uid="{00000000-0005-0000-0000-0000D7050000}"/>
    <cellStyle name="STYLE5" xfId="1487" xr:uid="{00000000-0005-0000-0000-0000D8050000}"/>
    <cellStyle name="SubRoutine" xfId="1488" xr:uid="{00000000-0005-0000-0000-0000D9050000}"/>
    <cellStyle name="Subtotal" xfId="1489" xr:uid="{00000000-0005-0000-0000-0000DA050000}"/>
    <cellStyle name="Table Col Head" xfId="1490" xr:uid="{00000000-0005-0000-0000-0000DB050000}"/>
    <cellStyle name="Table Head" xfId="1491" xr:uid="{00000000-0005-0000-0000-0000DC050000}"/>
    <cellStyle name="Table Head Aligned" xfId="1492" xr:uid="{00000000-0005-0000-0000-0000DD050000}"/>
    <cellStyle name="Table Head Blue" xfId="1493" xr:uid="{00000000-0005-0000-0000-0000DE050000}"/>
    <cellStyle name="Table Head Green" xfId="1494" xr:uid="{00000000-0005-0000-0000-0000DF050000}"/>
    <cellStyle name="Table Head_Wireless Report_MASTER TO USE" xfId="1495" xr:uid="{00000000-0005-0000-0000-0000E0050000}"/>
    <cellStyle name="Table Sub Head" xfId="1496" xr:uid="{00000000-0005-0000-0000-0000E1050000}"/>
    <cellStyle name="Table Title" xfId="1497" xr:uid="{00000000-0005-0000-0000-0000E2050000}"/>
    <cellStyle name="Table Units" xfId="1498" xr:uid="{00000000-0005-0000-0000-0000E3050000}"/>
    <cellStyle name="Table_3Col" xfId="1499" xr:uid="{00000000-0005-0000-0000-0000E4050000}"/>
    <cellStyle name="TableHead" xfId="1500" xr:uid="{00000000-0005-0000-0000-0000E5050000}"/>
    <cellStyle name="Text" xfId="1501" xr:uid="{00000000-0005-0000-0000-0000E6050000}"/>
    <cellStyle name="Text Indent A" xfId="1502" xr:uid="{00000000-0005-0000-0000-0000E7050000}"/>
    <cellStyle name="Text Indent B" xfId="1503" xr:uid="{00000000-0005-0000-0000-0000E8050000}"/>
    <cellStyle name="Text Indent C" xfId="1504" xr:uid="{00000000-0005-0000-0000-0000E9050000}"/>
    <cellStyle name="TextWrap" xfId="1505" xr:uid="{00000000-0005-0000-0000-0000EA050000}"/>
    <cellStyle name="þ_x001d_ð_x0007_&amp;Qý—&amp;Hý_x000b__x0008_J_x000f__x001e__x0010__x0007__x0001__x0001_" xfId="1506" xr:uid="{00000000-0005-0000-0000-0000EB050000}"/>
    <cellStyle name="þ_x001d_ð_x0007_&amp;Qý—&amp;Hý_x000b__x0008_J_x000f__x001e__x0010__x0007__x0001__x0001_ 2" xfId="1507" xr:uid="{00000000-0005-0000-0000-0000EC050000}"/>
    <cellStyle name="Thou" xfId="1508" xr:uid="{00000000-0005-0000-0000-0000ED050000}"/>
    <cellStyle name="Thous" xfId="1509" xr:uid="{00000000-0005-0000-0000-0000EE050000}"/>
    <cellStyle name="Title 2" xfId="1510" xr:uid="{00000000-0005-0000-0000-0000EF050000}"/>
    <cellStyle name="Title 2 2" xfId="1511" xr:uid="{00000000-0005-0000-0000-0000F0050000}"/>
    <cellStyle name="Title 3" xfId="1512" xr:uid="{00000000-0005-0000-0000-0000F1050000}"/>
    <cellStyle name="Title 3 2" xfId="1513" xr:uid="{00000000-0005-0000-0000-0000F2050000}"/>
    <cellStyle name="Title 4" xfId="1514" xr:uid="{00000000-0005-0000-0000-0000F3050000}"/>
    <cellStyle name="Title 5" xfId="1515" xr:uid="{00000000-0005-0000-0000-0000F4050000}"/>
    <cellStyle name="Title 6" xfId="1516" xr:uid="{00000000-0005-0000-0000-0000F5050000}"/>
    <cellStyle name="TitleCol" xfId="1517" xr:uid="{00000000-0005-0000-0000-0000F6050000}"/>
    <cellStyle name="Titles" xfId="1518" xr:uid="{00000000-0005-0000-0000-0000F7050000}"/>
    <cellStyle name="Titles - Dbase" xfId="1519" xr:uid="{00000000-0005-0000-0000-0000F8050000}"/>
    <cellStyle name="Titles_1181510_Bell Canada_August 31_2004" xfId="1520" xr:uid="{00000000-0005-0000-0000-0000F9050000}"/>
    <cellStyle name="TitleSection" xfId="1521" xr:uid="{00000000-0005-0000-0000-0000FA050000}"/>
    <cellStyle name="Titulo" xfId="1522" xr:uid="{00000000-0005-0000-0000-0000FB050000}"/>
    <cellStyle name="Total 2" xfId="1523" xr:uid="{00000000-0005-0000-0000-0000FC050000}"/>
    <cellStyle name="Total 2 2" xfId="1524" xr:uid="{00000000-0005-0000-0000-0000FD050000}"/>
    <cellStyle name="Total 3" xfId="1525" xr:uid="{00000000-0005-0000-0000-0000FE050000}"/>
    <cellStyle name="Total 3 2" xfId="1526" xr:uid="{00000000-0005-0000-0000-0000FF050000}"/>
    <cellStyle name="Total 4" xfId="1527" xr:uid="{00000000-0005-0000-0000-000000060000}"/>
    <cellStyle name="Total 4 2" xfId="1528" xr:uid="{00000000-0005-0000-0000-000001060000}"/>
    <cellStyle name="Total 5" xfId="1529" xr:uid="{00000000-0005-0000-0000-000002060000}"/>
    <cellStyle name="Total 6" xfId="1530" xr:uid="{00000000-0005-0000-0000-000003060000}"/>
    <cellStyle name="ubordinated Debt" xfId="1531" xr:uid="{00000000-0005-0000-0000-000004060000}"/>
    <cellStyle name="undo-style" xfId="1532" xr:uid="{00000000-0005-0000-0000-000005060000}"/>
    <cellStyle name="UN-HiLite" xfId="1533" xr:uid="{00000000-0005-0000-0000-000006060000}"/>
    <cellStyle name="UNLOCKED" xfId="1534" xr:uid="{00000000-0005-0000-0000-000007060000}"/>
    <cellStyle name="UNLOCKED 2" xfId="1596" xr:uid="{6E18978D-301F-4914-AFAA-8336DF95A462}"/>
    <cellStyle name="UnSelect" xfId="1535" xr:uid="{00000000-0005-0000-0000-000008060000}"/>
    <cellStyle name="Update" xfId="1536" xr:uid="{00000000-0005-0000-0000-000009060000}"/>
    <cellStyle name="Valuta [0]_GRAF A-V vs FOREC" xfId="1537" xr:uid="{00000000-0005-0000-0000-00000A060000}"/>
    <cellStyle name="Valuta_GRAF A-V vs FOREC" xfId="1538" xr:uid="{00000000-0005-0000-0000-00000B060000}"/>
    <cellStyle name="Währung [0]_Actual vs. Prior" xfId="1539" xr:uid="{00000000-0005-0000-0000-00000C060000}"/>
    <cellStyle name="Währung_Actual vs. Prior" xfId="1540" xr:uid="{00000000-0005-0000-0000-00000D060000}"/>
    <cellStyle name="Warning Text 2" xfId="1541" xr:uid="{00000000-0005-0000-0000-00000E060000}"/>
    <cellStyle name="Warning Text 2 2" xfId="1542" xr:uid="{00000000-0005-0000-0000-00000F060000}"/>
    <cellStyle name="Warning Text 3" xfId="1543" xr:uid="{00000000-0005-0000-0000-000010060000}"/>
    <cellStyle name="Warning Text 3 2" xfId="1544" xr:uid="{00000000-0005-0000-0000-000011060000}"/>
    <cellStyle name="Warning Text 4" xfId="1545" xr:uid="{00000000-0005-0000-0000-000012060000}"/>
    <cellStyle name="Warning Text 5" xfId="1546" xr:uid="{00000000-0005-0000-0000-000013060000}"/>
    <cellStyle name="Warning Text 6" xfId="1547" xr:uid="{00000000-0005-0000-0000-000014060000}"/>
    <cellStyle name="Web" xfId="1548" xr:uid="{00000000-0005-0000-0000-000015060000}"/>
    <cellStyle name="wrap" xfId="1549" xr:uid="{00000000-0005-0000-0000-000016060000}"/>
    <cellStyle name="Year" xfId="1550" xr:uid="{00000000-0005-0000-0000-000017060000}"/>
    <cellStyle name="YesNo" xfId="1551" xr:uid="{00000000-0005-0000-0000-000018060000}"/>
    <cellStyle name="ÿÿÿèt£" xfId="1552" xr:uid="{00000000-0005-0000-0000-000019060000}"/>
    <cellStyle name="ÿÿÿèt£ 2" xfId="1553" xr:uid="{00000000-0005-0000-0000-00001A060000}"/>
  </cellStyles>
  <dxfs count="0"/>
  <tableStyles count="0" defaultTableStyle="TableStyleMedium9" defaultPivotStyle="PivotStyleLight16"/>
  <colors>
    <mruColors>
      <color rgb="FF0066A4"/>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30480</xdr:colOff>
          <xdr:row>0</xdr:row>
          <xdr:rowOff>30480</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0049" name="FPMExcelClientSheetOptionstb1" hidden="1">
              <a:extLst>
                <a:ext uri="{63B3BB69-23CF-44E3-9099-C40C66FF867C}">
                  <a14:compatExt spid="_x0000_s130049"/>
                </a:ext>
                <a:ext uri="{FF2B5EF4-FFF2-40B4-BE49-F238E27FC236}">
                  <a16:creationId xmlns:a16="http://schemas.microsoft.com/office/drawing/2014/main" id="{00000000-0008-0000-0900-000001FC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A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31073" name="FPMExcelClientSheetOptionstb1" hidden="1">
              <a:extLst>
                <a:ext uri="{63B3BB69-23CF-44E3-9099-C40C66FF867C}">
                  <a14:compatExt spid="_x0000_s131073"/>
                </a:ext>
                <a:ext uri="{FF2B5EF4-FFF2-40B4-BE49-F238E27FC236}">
                  <a16:creationId xmlns:a16="http://schemas.microsoft.com/office/drawing/2014/main" id="{00000000-0008-0000-0B00-0000010002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30480</xdr:colOff>
          <xdr:row>0</xdr:row>
          <xdr:rowOff>30480</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0C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30480</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0D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30480</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0E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30480</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0F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30480</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10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 uri="{FF2B5EF4-FFF2-40B4-BE49-F238E27FC236}">
                  <a16:creationId xmlns:a16="http://schemas.microsoft.com/office/drawing/2014/main" id="{00000000-0008-0000-1100-000001D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2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a:extLst>
            <a:ext uri="{FF2B5EF4-FFF2-40B4-BE49-F238E27FC236}">
              <a16:creationId xmlns:a16="http://schemas.microsoft.com/office/drawing/2014/main" id="{00000000-0008-0000-0100-0000B69D0100}"/>
            </a:ext>
          </a:extLst>
        </xdr:cNvPr>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a:extLst>
            <a:ext uri="{FF2B5EF4-FFF2-40B4-BE49-F238E27FC236}">
              <a16:creationId xmlns:a16="http://schemas.microsoft.com/office/drawing/2014/main" id="{00000000-0008-0000-0100-0000B99D0100}"/>
            </a:ext>
          </a:extLst>
        </xdr:cNvPr>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a:extLst>
            <a:ext uri="{FF2B5EF4-FFF2-40B4-BE49-F238E27FC236}">
              <a16:creationId xmlns:a16="http://schemas.microsoft.com/office/drawing/2014/main" id="{00000000-0008-0000-0100-000006000000}"/>
            </a:ext>
          </a:extLst>
        </xdr:cNvPr>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a:extLst>
            <a:ext uri="{FF2B5EF4-FFF2-40B4-BE49-F238E27FC236}">
              <a16:creationId xmlns:a16="http://schemas.microsoft.com/office/drawing/2014/main" id="{00000000-0008-0000-0100-0000BB9D0100}"/>
            </a:ext>
          </a:extLst>
        </xdr:cNvPr>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a:extLst>
            <a:ext uri="{FF2B5EF4-FFF2-40B4-BE49-F238E27FC236}">
              <a16:creationId xmlns:a16="http://schemas.microsoft.com/office/drawing/2014/main" id="{00000000-0008-0000-0100-0000BC9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a:extLst>
            <a:ext uri="{FF2B5EF4-FFF2-40B4-BE49-F238E27FC236}">
              <a16:creationId xmlns:a16="http://schemas.microsoft.com/office/drawing/2014/main" id="{00000000-0008-0000-0100-000009000000}"/>
            </a:ext>
          </a:extLst>
        </xdr:cNvPr>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Information financière</a:t>
          </a:r>
          <a:br>
            <a:rPr lang="en-CA" sz="4200" b="0" i="0" u="none" strike="noStrike" baseline="0">
              <a:solidFill>
                <a:srgbClr val="0066A3"/>
              </a:solidFill>
              <a:latin typeface="Arial"/>
              <a:cs typeface="Arial"/>
            </a:rPr>
          </a:br>
          <a:r>
            <a:rPr lang="en-CA" sz="4200" b="0" i="0" u="none" strike="noStrike" baseline="0">
              <a:solidFill>
                <a:srgbClr val="0066A3"/>
              </a:solidFill>
              <a:latin typeface="Arial"/>
              <a:cs typeface="Arial"/>
            </a:rPr>
            <a:t>supplémentaire</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Quatrième trimestre de 2024</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3</xdr:col>
          <xdr:colOff>563880</xdr:colOff>
          <xdr:row>0</xdr:row>
          <xdr:rowOff>30480</xdr:rowOff>
        </xdr:to>
        <xdr:sp macro="" textlink="">
          <xdr:nvSpPr>
            <xdr:cNvPr id="45057" name="FPMExcelClientSheetOptionstb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343957</xdr:colOff>
      <xdr:row>24</xdr:row>
      <xdr:rowOff>49742</xdr:rowOff>
    </xdr:from>
    <xdr:to>
      <xdr:col>14</xdr:col>
      <xdr:colOff>201083</xdr:colOff>
      <xdr:row>29</xdr:row>
      <xdr:rowOff>20108</xdr:rowOff>
    </xdr:to>
    <xdr:pic>
      <xdr:nvPicPr>
        <xdr:cNvPr id="105918" name="Picture 2" descr="image001">
          <a:extLst>
            <a:ext uri="{FF2B5EF4-FFF2-40B4-BE49-F238E27FC236}">
              <a16:creationId xmlns:a16="http://schemas.microsoft.com/office/drawing/2014/main" id="{00000000-0008-0000-0100-0000BE9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60707" y="6346825"/>
          <a:ext cx="1730376"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5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352425</xdr:colOff>
      <xdr:row>47</xdr:row>
      <xdr:rowOff>152400</xdr:rowOff>
    </xdr:to>
    <xdr:pic>
      <xdr:nvPicPr>
        <xdr:cNvPr id="3" name="Picture 2">
          <a:extLst>
            <a:ext uri="{FF2B5EF4-FFF2-40B4-BE49-F238E27FC236}">
              <a16:creationId xmlns:a16="http://schemas.microsoft.com/office/drawing/2014/main" id="{E1BD51CD-B211-7EE0-12E9-E46638AEF713}"/>
            </a:ext>
          </a:extLst>
        </xdr:cNvPr>
        <xdr:cNvPicPr>
          <a:picLocks noChangeAspect="1"/>
        </xdr:cNvPicPr>
      </xdr:nvPicPr>
      <xdr:blipFill>
        <a:blip xmlns:r="http://schemas.openxmlformats.org/officeDocument/2006/relationships" r:embed="rId1"/>
        <a:stretch>
          <a:fillRect/>
        </a:stretch>
      </xdr:blipFill>
      <xdr:spPr>
        <a:xfrm>
          <a:off x="0" y="0"/>
          <a:ext cx="10106025" cy="77628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16</xdr:col>
      <xdr:colOff>323851</xdr:colOff>
      <xdr:row>47</xdr:row>
      <xdr:rowOff>142875</xdr:rowOff>
    </xdr:to>
    <xdr:pic>
      <xdr:nvPicPr>
        <xdr:cNvPr id="3" name="Picture 2">
          <a:extLst>
            <a:ext uri="{FF2B5EF4-FFF2-40B4-BE49-F238E27FC236}">
              <a16:creationId xmlns:a16="http://schemas.microsoft.com/office/drawing/2014/main" id="{36C1FCCB-2012-939C-4E37-1E8F02BDFC1B}"/>
            </a:ext>
          </a:extLst>
        </xdr:cNvPr>
        <xdr:cNvPicPr>
          <a:picLocks noChangeAspect="1"/>
        </xdr:cNvPicPr>
      </xdr:nvPicPr>
      <xdr:blipFill>
        <a:blip xmlns:r="http://schemas.openxmlformats.org/officeDocument/2006/relationships" r:embed="rId1"/>
        <a:stretch>
          <a:fillRect/>
        </a:stretch>
      </xdr:blipFill>
      <xdr:spPr>
        <a:xfrm>
          <a:off x="1" y="0"/>
          <a:ext cx="10077450" cy="77533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342900</xdr:colOff>
      <xdr:row>47</xdr:row>
      <xdr:rowOff>133350</xdr:rowOff>
    </xdr:to>
    <xdr:pic>
      <xdr:nvPicPr>
        <xdr:cNvPr id="3" name="Picture 2">
          <a:extLst>
            <a:ext uri="{FF2B5EF4-FFF2-40B4-BE49-F238E27FC236}">
              <a16:creationId xmlns:a16="http://schemas.microsoft.com/office/drawing/2014/main" id="{56BA187D-35CC-61E2-2661-284E7D09AC15}"/>
            </a:ext>
          </a:extLst>
        </xdr:cNvPr>
        <xdr:cNvPicPr>
          <a:picLocks noChangeAspect="1"/>
        </xdr:cNvPicPr>
      </xdr:nvPicPr>
      <xdr:blipFill>
        <a:blip xmlns:r="http://schemas.openxmlformats.org/officeDocument/2006/relationships" r:embed="rId1"/>
        <a:stretch>
          <a:fillRect/>
        </a:stretch>
      </xdr:blipFill>
      <xdr:spPr>
        <a:xfrm>
          <a:off x="0" y="0"/>
          <a:ext cx="10096500" cy="77438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16</xdr:col>
      <xdr:colOff>361951</xdr:colOff>
      <xdr:row>47</xdr:row>
      <xdr:rowOff>142875</xdr:rowOff>
    </xdr:to>
    <xdr:pic>
      <xdr:nvPicPr>
        <xdr:cNvPr id="4" name="Picture 3">
          <a:extLst>
            <a:ext uri="{FF2B5EF4-FFF2-40B4-BE49-F238E27FC236}">
              <a16:creationId xmlns:a16="http://schemas.microsoft.com/office/drawing/2014/main" id="{6D173EE9-EB4A-7D89-8716-FF5FF72A6C6B}"/>
            </a:ext>
          </a:extLst>
        </xdr:cNvPr>
        <xdr:cNvPicPr>
          <a:picLocks noChangeAspect="1"/>
        </xdr:cNvPicPr>
      </xdr:nvPicPr>
      <xdr:blipFill>
        <a:blip xmlns:r="http://schemas.openxmlformats.org/officeDocument/2006/relationships" r:embed="rId1"/>
        <a:stretch>
          <a:fillRect/>
        </a:stretch>
      </xdr:blipFill>
      <xdr:spPr>
        <a:xfrm>
          <a:off x="1" y="0"/>
          <a:ext cx="10115550" cy="77533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314325</xdr:colOff>
      <xdr:row>47</xdr:row>
      <xdr:rowOff>142875</xdr:rowOff>
    </xdr:to>
    <xdr:pic>
      <xdr:nvPicPr>
        <xdr:cNvPr id="3" name="Picture 2">
          <a:extLst>
            <a:ext uri="{FF2B5EF4-FFF2-40B4-BE49-F238E27FC236}">
              <a16:creationId xmlns:a16="http://schemas.microsoft.com/office/drawing/2014/main" id="{6B307E6E-7B83-ABD5-B160-6F7773246613}"/>
            </a:ext>
          </a:extLst>
        </xdr:cNvPr>
        <xdr:cNvPicPr>
          <a:picLocks noChangeAspect="1"/>
        </xdr:cNvPicPr>
      </xdr:nvPicPr>
      <xdr:blipFill>
        <a:blip xmlns:r="http://schemas.openxmlformats.org/officeDocument/2006/relationships" r:embed="rId1"/>
        <a:stretch>
          <a:fillRect/>
        </a:stretch>
      </xdr:blipFill>
      <xdr:spPr>
        <a:xfrm>
          <a:off x="0" y="0"/>
          <a:ext cx="10067925" cy="7753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381</xdr:col>
          <xdr:colOff>403860</xdr:colOff>
          <xdr:row>0</xdr:row>
          <xdr:rowOff>0</xdr:rowOff>
        </xdr:to>
        <xdr:sp macro="" textlink="">
          <xdr:nvSpPr>
            <xdr:cNvPr id="40961" name="FPMExcelClientSheetOptionstb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68580</xdr:rowOff>
        </xdr:from>
        <xdr:to>
          <xdr:col>7</xdr:col>
          <xdr:colOff>1630680</xdr:colOff>
          <xdr:row>4</xdr:row>
          <xdr:rowOff>335280</xdr:rowOff>
        </xdr:to>
        <xdr:sp macro="" textlink="">
          <xdr:nvSpPr>
            <xdr:cNvPr id="22529" name="cbApplyLevelFormatting"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335280</xdr:rowOff>
        </xdr:from>
        <xdr:to>
          <xdr:col>3</xdr:col>
          <xdr:colOff>2811780</xdr:colOff>
          <xdr:row>6</xdr:row>
          <xdr:rowOff>0</xdr:rowOff>
        </xdr:to>
        <xdr:sp macro="" textlink="">
          <xdr:nvSpPr>
            <xdr:cNvPr id="22530" name="Group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5</xdr:row>
          <xdr:rowOff>68580</xdr:rowOff>
        </xdr:from>
        <xdr:to>
          <xdr:col>3</xdr:col>
          <xdr:colOff>2621280</xdr:colOff>
          <xdr:row>5</xdr:row>
          <xdr:rowOff>266700</xdr:rowOff>
        </xdr:to>
        <xdr:sp macro="" textlink="">
          <xdr:nvSpPr>
            <xdr:cNvPr id="22531" name="obLevelRowFirst"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xdr:row>
          <xdr:rowOff>68580</xdr:rowOff>
        </xdr:from>
        <xdr:to>
          <xdr:col>3</xdr:col>
          <xdr:colOff>449580</xdr:colOff>
          <xdr:row>5</xdr:row>
          <xdr:rowOff>266700</xdr:rowOff>
        </xdr:to>
        <xdr:sp macro="" textlink="">
          <xdr:nvSpPr>
            <xdr:cNvPr id="22532" name="obLevelColumnFirst"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335280</xdr:rowOff>
        </xdr:from>
        <xdr:to>
          <xdr:col>10</xdr:col>
          <xdr:colOff>144780</xdr:colOff>
          <xdr:row>6</xdr:row>
          <xdr:rowOff>0</xdr:rowOff>
        </xdr:to>
        <xdr:sp macro="" textlink="">
          <xdr:nvSpPr>
            <xdr:cNvPr id="22533" name="Group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4221480</xdr:colOff>
          <xdr:row>5</xdr:row>
          <xdr:rowOff>68580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2773680</xdr:colOff>
          <xdr:row>5</xdr:row>
          <xdr:rowOff>68580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335280</xdr:rowOff>
        </xdr:from>
        <xdr:to>
          <xdr:col>11</xdr:col>
          <xdr:colOff>2392680</xdr:colOff>
          <xdr:row>5</xdr:row>
          <xdr:rowOff>335280</xdr:rowOff>
        </xdr:to>
        <xdr:sp macro="" textlink="">
          <xdr:nvSpPr>
            <xdr:cNvPr id="22536" name="cbApplyLevelFromTopToBottom"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144780</xdr:rowOff>
        </xdr:from>
        <xdr:to>
          <xdr:col>11</xdr:col>
          <xdr:colOff>1104900</xdr:colOff>
          <xdr:row>7</xdr:row>
          <xdr:rowOff>144780</xdr:rowOff>
        </xdr:to>
        <xdr:sp macro="" textlink="">
          <xdr:nvSpPr>
            <xdr:cNvPr id="22537" name="LVL1tbFormattingByLevel"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2430780</xdr:colOff>
          <xdr:row>8</xdr:row>
          <xdr:rowOff>0</xdr:rowOff>
        </xdr:to>
        <xdr:sp macro="" textlink="">
          <xdr:nvSpPr>
            <xdr:cNvPr id="22538" name="Group Box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259080</xdr:rowOff>
        </xdr:from>
        <xdr:to>
          <xdr:col>11</xdr:col>
          <xdr:colOff>2087880</xdr:colOff>
          <xdr:row>7</xdr:row>
          <xdr:rowOff>182880</xdr:rowOff>
        </xdr:to>
        <xdr:sp macro="" textlink="">
          <xdr:nvSpPr>
            <xdr:cNvPr id="22539" name="obLevelOuterFirst"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30480</xdr:rowOff>
        </xdr:from>
        <xdr:to>
          <xdr:col>11</xdr:col>
          <xdr:colOff>2087880</xdr:colOff>
          <xdr:row>6</xdr:row>
          <xdr:rowOff>259080</xdr:rowOff>
        </xdr:to>
        <xdr:sp macro="" textlink="">
          <xdr:nvSpPr>
            <xdr:cNvPr id="22540" name="obLevelInnerFirst"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9</xdr:row>
          <xdr:rowOff>0</xdr:rowOff>
        </xdr:from>
        <xdr:to>
          <xdr:col>2</xdr:col>
          <xdr:colOff>1021080</xdr:colOff>
          <xdr:row>11</xdr:row>
          <xdr:rowOff>38100</xdr:rowOff>
        </xdr:to>
        <xdr:sp macro="" textlink="">
          <xdr:nvSpPr>
            <xdr:cNvPr id="22541" name="cbUseDefaultLevelFirst"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12</xdr:row>
          <xdr:rowOff>0</xdr:rowOff>
        </xdr:from>
        <xdr:to>
          <xdr:col>2</xdr:col>
          <xdr:colOff>1021080</xdr:colOff>
          <xdr:row>14</xdr:row>
          <xdr:rowOff>38100</xdr:rowOff>
        </xdr:to>
        <xdr:sp macro="" textlink="">
          <xdr:nvSpPr>
            <xdr:cNvPr id="22542" name="cbUseLeafLevelFirst"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15</xdr:row>
          <xdr:rowOff>38100</xdr:rowOff>
        </xdr:from>
        <xdr:to>
          <xdr:col>2</xdr:col>
          <xdr:colOff>1021080</xdr:colOff>
          <xdr:row>16</xdr:row>
          <xdr:rowOff>114300</xdr:rowOff>
        </xdr:to>
        <xdr:sp macro="" textlink="">
          <xdr:nvSpPr>
            <xdr:cNvPr id="22543" name="cbUseSpecificLevelFirst"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25</xdr:row>
          <xdr:rowOff>38100</xdr:rowOff>
        </xdr:from>
        <xdr:to>
          <xdr:col>3</xdr:col>
          <xdr:colOff>2125980</xdr:colOff>
          <xdr:row>26</xdr:row>
          <xdr:rowOff>0</xdr:rowOff>
        </xdr:to>
        <xdr:sp macro="" textlink="">
          <xdr:nvSpPr>
            <xdr:cNvPr id="22544" name="AddLevelFirst"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2240280</xdr:colOff>
          <xdr:row>25</xdr:row>
          <xdr:rowOff>38100</xdr:rowOff>
        </xdr:from>
        <xdr:to>
          <xdr:col>3</xdr:col>
          <xdr:colOff>4297680</xdr:colOff>
          <xdr:row>26</xdr:row>
          <xdr:rowOff>0</xdr:rowOff>
        </xdr:to>
        <xdr:sp macro="" textlink="">
          <xdr:nvSpPr>
            <xdr:cNvPr id="22545" name="RemoveLevelFirst"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144780</xdr:rowOff>
        </xdr:from>
        <xdr:to>
          <xdr:col>11</xdr:col>
          <xdr:colOff>1104900</xdr:colOff>
          <xdr:row>28</xdr:row>
          <xdr:rowOff>144780</xdr:rowOff>
        </xdr:to>
        <xdr:sp macro="" textlink="">
          <xdr:nvSpPr>
            <xdr:cNvPr id="22546" name="LVL2tbFormattingByLevel"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2430780</xdr:colOff>
          <xdr:row>29</xdr:row>
          <xdr:rowOff>0</xdr:rowOff>
        </xdr:to>
        <xdr:sp macro="" textlink="">
          <xdr:nvSpPr>
            <xdr:cNvPr id="22547" name="Group Box 19"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2087880</xdr:colOff>
          <xdr:row>28</xdr:row>
          <xdr:rowOff>182880</xdr:rowOff>
        </xdr:to>
        <xdr:sp macro="" textlink="">
          <xdr:nvSpPr>
            <xdr:cNvPr id="22548" name="obLevelOuterSecond"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30480</xdr:rowOff>
        </xdr:from>
        <xdr:to>
          <xdr:col>11</xdr:col>
          <xdr:colOff>2087880</xdr:colOff>
          <xdr:row>27</xdr:row>
          <xdr:rowOff>259080</xdr:rowOff>
        </xdr:to>
        <xdr:sp macro="" textlink="">
          <xdr:nvSpPr>
            <xdr:cNvPr id="22549" name="obLevelInnerSecond" hidden="1">
              <a:extLst>
                <a:ext uri="{63B3BB69-23CF-44E3-9099-C40C66FF867C}">
                  <a14:compatExt spid="_x0000_s22549"/>
                </a:ext>
                <a:ext uri="{FF2B5EF4-FFF2-40B4-BE49-F238E27FC236}">
                  <a16:creationId xmlns:a16="http://schemas.microsoft.com/office/drawing/2014/main" id="{00000000-0008-0000-0300-00001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29</xdr:row>
          <xdr:rowOff>220980</xdr:rowOff>
        </xdr:from>
        <xdr:to>
          <xdr:col>2</xdr:col>
          <xdr:colOff>1021080</xdr:colOff>
          <xdr:row>32</xdr:row>
          <xdr:rowOff>30480</xdr:rowOff>
        </xdr:to>
        <xdr:sp macro="" textlink="">
          <xdr:nvSpPr>
            <xdr:cNvPr id="22550" name="cbUseDefaultLevelSecond"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33</xdr:row>
          <xdr:rowOff>0</xdr:rowOff>
        </xdr:from>
        <xdr:to>
          <xdr:col>2</xdr:col>
          <xdr:colOff>1021080</xdr:colOff>
          <xdr:row>35</xdr:row>
          <xdr:rowOff>38100</xdr:rowOff>
        </xdr:to>
        <xdr:sp macro="" textlink="">
          <xdr:nvSpPr>
            <xdr:cNvPr id="22551" name="cbUseLeafLevelSecond"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36</xdr:row>
          <xdr:rowOff>30480</xdr:rowOff>
        </xdr:from>
        <xdr:to>
          <xdr:col>2</xdr:col>
          <xdr:colOff>1021080</xdr:colOff>
          <xdr:row>37</xdr:row>
          <xdr:rowOff>114300</xdr:rowOff>
        </xdr:to>
        <xdr:sp macro="" textlink="">
          <xdr:nvSpPr>
            <xdr:cNvPr id="22552" name="cbUseSpecificLevelSecond" hidden="1">
              <a:extLst>
                <a:ext uri="{63B3BB69-23CF-44E3-9099-C40C66FF867C}">
                  <a14:compatExt spid="_x0000_s22552"/>
                </a:ext>
                <a:ext uri="{FF2B5EF4-FFF2-40B4-BE49-F238E27FC236}">
                  <a16:creationId xmlns:a16="http://schemas.microsoft.com/office/drawing/2014/main" id="{00000000-0008-0000-0300-00001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46</xdr:row>
          <xdr:rowOff>30480</xdr:rowOff>
        </xdr:from>
        <xdr:to>
          <xdr:col>3</xdr:col>
          <xdr:colOff>2125980</xdr:colOff>
          <xdr:row>46</xdr:row>
          <xdr:rowOff>266700</xdr:rowOff>
        </xdr:to>
        <xdr:sp macro="" textlink="">
          <xdr:nvSpPr>
            <xdr:cNvPr id="22553" name="AddLevelSecond"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2240280</xdr:colOff>
          <xdr:row>46</xdr:row>
          <xdr:rowOff>30480</xdr:rowOff>
        </xdr:from>
        <xdr:to>
          <xdr:col>3</xdr:col>
          <xdr:colOff>4297680</xdr:colOff>
          <xdr:row>46</xdr:row>
          <xdr:rowOff>266700</xdr:rowOff>
        </xdr:to>
        <xdr:sp macro="" textlink="">
          <xdr:nvSpPr>
            <xdr:cNvPr id="22554" name="RemoveLevelSecond" hidden="1">
              <a:extLst>
                <a:ext uri="{63B3BB69-23CF-44E3-9099-C40C66FF867C}">
                  <a14:compatExt spid="_x0000_s22554"/>
                </a:ext>
                <a:ext uri="{FF2B5EF4-FFF2-40B4-BE49-F238E27FC236}">
                  <a16:creationId xmlns:a16="http://schemas.microsoft.com/office/drawing/2014/main" id="{00000000-0008-0000-0300-00001A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487680</xdr:colOff>
          <xdr:row>51</xdr:row>
          <xdr:rowOff>68580</xdr:rowOff>
        </xdr:from>
        <xdr:to>
          <xdr:col>9</xdr:col>
          <xdr:colOff>601980</xdr:colOff>
          <xdr:row>51</xdr:row>
          <xdr:rowOff>335280</xdr:rowOff>
        </xdr:to>
        <xdr:sp macro="" textlink="">
          <xdr:nvSpPr>
            <xdr:cNvPr id="22555" name="cbApplyMemberFormatting" hidden="1">
              <a:extLst>
                <a:ext uri="{63B3BB69-23CF-44E3-9099-C40C66FF867C}">
                  <a14:compatExt spid="_x0000_s22555"/>
                </a:ext>
                <a:ext uri="{FF2B5EF4-FFF2-40B4-BE49-F238E27FC236}">
                  <a16:creationId xmlns:a16="http://schemas.microsoft.com/office/drawing/2014/main" id="{00000000-0008-0000-0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2430780</xdr:colOff>
          <xdr:row>53</xdr:row>
          <xdr:rowOff>0</xdr:rowOff>
        </xdr:to>
        <xdr:sp macro="" textlink="">
          <xdr:nvSpPr>
            <xdr:cNvPr id="22556" name="Group Box 28" hidden="1">
              <a:extLst>
                <a:ext uri="{63B3BB69-23CF-44E3-9099-C40C66FF867C}">
                  <a14:compatExt spid="_x0000_s22556"/>
                </a:ext>
                <a:ext uri="{FF2B5EF4-FFF2-40B4-BE49-F238E27FC236}">
                  <a16:creationId xmlns:a16="http://schemas.microsoft.com/office/drawing/2014/main" id="{00000000-0008-0000-0300-00001C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52</xdr:row>
          <xdr:rowOff>68580</xdr:rowOff>
        </xdr:from>
        <xdr:to>
          <xdr:col>3</xdr:col>
          <xdr:colOff>2621280</xdr:colOff>
          <xdr:row>52</xdr:row>
          <xdr:rowOff>297180</xdr:rowOff>
        </xdr:to>
        <xdr:sp macro="" textlink="">
          <xdr:nvSpPr>
            <xdr:cNvPr id="22557" name="obMemberRowFirst" hidden="1">
              <a:extLst>
                <a:ext uri="{63B3BB69-23CF-44E3-9099-C40C66FF867C}">
                  <a14:compatExt spid="_x0000_s22557"/>
                </a:ext>
                <a:ext uri="{FF2B5EF4-FFF2-40B4-BE49-F238E27FC236}">
                  <a16:creationId xmlns:a16="http://schemas.microsoft.com/office/drawing/2014/main" id="{00000000-0008-0000-0300-00001D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52</xdr:row>
          <xdr:rowOff>68580</xdr:rowOff>
        </xdr:from>
        <xdr:to>
          <xdr:col>3</xdr:col>
          <xdr:colOff>449580</xdr:colOff>
          <xdr:row>52</xdr:row>
          <xdr:rowOff>297180</xdr:rowOff>
        </xdr:to>
        <xdr:sp macro="" textlink="">
          <xdr:nvSpPr>
            <xdr:cNvPr id="22558" name="obMemberColumnFirst" hidden="1">
              <a:extLst>
                <a:ext uri="{63B3BB69-23CF-44E3-9099-C40C66FF867C}">
                  <a14:compatExt spid="_x0000_s22558"/>
                </a:ext>
                <a:ext uri="{FF2B5EF4-FFF2-40B4-BE49-F238E27FC236}">
                  <a16:creationId xmlns:a16="http://schemas.microsoft.com/office/drawing/2014/main" id="{00000000-0008-0000-0300-00001E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55</xdr:row>
          <xdr:rowOff>0</xdr:rowOff>
        </xdr:from>
        <xdr:to>
          <xdr:col>2</xdr:col>
          <xdr:colOff>1021080</xdr:colOff>
          <xdr:row>57</xdr:row>
          <xdr:rowOff>38100</xdr:rowOff>
        </xdr:to>
        <xdr:sp macro="" textlink="">
          <xdr:nvSpPr>
            <xdr:cNvPr id="22559" name="cbApplyCustomMemberDefaultFirst" hidden="1">
              <a:extLst>
                <a:ext uri="{63B3BB69-23CF-44E3-9099-C40C66FF867C}">
                  <a14:compatExt spid="_x0000_s22559"/>
                </a:ext>
                <a:ext uri="{FF2B5EF4-FFF2-40B4-BE49-F238E27FC236}">
                  <a16:creationId xmlns:a16="http://schemas.microsoft.com/office/drawing/2014/main" id="{00000000-0008-0000-0300-00001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58</xdr:row>
          <xdr:rowOff>0</xdr:rowOff>
        </xdr:from>
        <xdr:to>
          <xdr:col>2</xdr:col>
          <xdr:colOff>1021080</xdr:colOff>
          <xdr:row>60</xdr:row>
          <xdr:rowOff>38100</xdr:rowOff>
        </xdr:to>
        <xdr:sp macro="" textlink="">
          <xdr:nvSpPr>
            <xdr:cNvPr id="22560" name="cbApplyCalculatedMemberFirst" hidden="1">
              <a:extLst>
                <a:ext uri="{63B3BB69-23CF-44E3-9099-C40C66FF867C}">
                  <a14:compatExt spid="_x0000_s22560"/>
                </a:ext>
                <a:ext uri="{FF2B5EF4-FFF2-40B4-BE49-F238E27FC236}">
                  <a16:creationId xmlns:a16="http://schemas.microsoft.com/office/drawing/2014/main" id="{00000000-0008-0000-0300-000020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61</xdr:row>
          <xdr:rowOff>30480</xdr:rowOff>
        </xdr:from>
        <xdr:to>
          <xdr:col>2</xdr:col>
          <xdr:colOff>1021080</xdr:colOff>
          <xdr:row>63</xdr:row>
          <xdr:rowOff>68580</xdr:rowOff>
        </xdr:to>
        <xdr:sp macro="" textlink="">
          <xdr:nvSpPr>
            <xdr:cNvPr id="22561" name="cbApplyImputableMemberFirst" hidden="1">
              <a:extLst>
                <a:ext uri="{63B3BB69-23CF-44E3-9099-C40C66FF867C}">
                  <a14:compatExt spid="_x0000_s22561"/>
                </a:ext>
                <a:ext uri="{FF2B5EF4-FFF2-40B4-BE49-F238E27FC236}">
                  <a16:creationId xmlns:a16="http://schemas.microsoft.com/office/drawing/2014/main" id="{00000000-0008-0000-0300-00002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64</xdr:row>
          <xdr:rowOff>30480</xdr:rowOff>
        </xdr:from>
        <xdr:to>
          <xdr:col>2</xdr:col>
          <xdr:colOff>1021080</xdr:colOff>
          <xdr:row>66</xdr:row>
          <xdr:rowOff>68580</xdr:rowOff>
        </xdr:to>
        <xdr:sp macro="" textlink="">
          <xdr:nvSpPr>
            <xdr:cNvPr id="22562" name="cbApplyLocalMemberFirst" hidden="1">
              <a:extLst>
                <a:ext uri="{63B3BB69-23CF-44E3-9099-C40C66FF867C}">
                  <a14:compatExt spid="_x0000_s22562"/>
                </a:ext>
                <a:ext uri="{FF2B5EF4-FFF2-40B4-BE49-F238E27FC236}">
                  <a16:creationId xmlns:a16="http://schemas.microsoft.com/office/drawing/2014/main" id="{00000000-0008-0000-0300-00002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67</xdr:row>
          <xdr:rowOff>30480</xdr:rowOff>
        </xdr:from>
        <xdr:to>
          <xdr:col>2</xdr:col>
          <xdr:colOff>1021080</xdr:colOff>
          <xdr:row>69</xdr:row>
          <xdr:rowOff>68580</xdr:rowOff>
        </xdr:to>
        <xdr:sp macro="" textlink="">
          <xdr:nvSpPr>
            <xdr:cNvPr id="22563" name="cbApplyChangedMemberFirst" hidden="1">
              <a:extLst>
                <a:ext uri="{63B3BB69-23CF-44E3-9099-C40C66FF867C}">
                  <a14:compatExt spid="_x0000_s22563"/>
                </a:ext>
                <a:ext uri="{FF2B5EF4-FFF2-40B4-BE49-F238E27FC236}">
                  <a16:creationId xmlns:a16="http://schemas.microsoft.com/office/drawing/2014/main" id="{00000000-0008-0000-0300-00002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71</xdr:row>
          <xdr:rowOff>0</xdr:rowOff>
        </xdr:from>
        <xdr:to>
          <xdr:col>2</xdr:col>
          <xdr:colOff>1021080</xdr:colOff>
          <xdr:row>72</xdr:row>
          <xdr:rowOff>30480</xdr:rowOff>
        </xdr:to>
        <xdr:sp macro="" textlink="">
          <xdr:nvSpPr>
            <xdr:cNvPr id="22564" name="cbApplySpecificMemberFirst"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72</xdr:row>
          <xdr:rowOff>30480</xdr:rowOff>
        </xdr:from>
        <xdr:to>
          <xdr:col>3</xdr:col>
          <xdr:colOff>4297680</xdr:colOff>
          <xdr:row>73</xdr:row>
          <xdr:rowOff>0</xdr:rowOff>
        </xdr:to>
        <xdr:sp macro="" textlink="">
          <xdr:nvSpPr>
            <xdr:cNvPr id="22565" name="AddMemberFirst"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76</xdr:row>
          <xdr:rowOff>0</xdr:rowOff>
        </xdr:from>
        <xdr:to>
          <xdr:col>2</xdr:col>
          <xdr:colOff>1021080</xdr:colOff>
          <xdr:row>78</xdr:row>
          <xdr:rowOff>38100</xdr:rowOff>
        </xdr:to>
        <xdr:sp macro="" textlink="">
          <xdr:nvSpPr>
            <xdr:cNvPr id="22566" name="cbApplyCustomMemberDefaultSecond"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79</xdr:row>
          <xdr:rowOff>0</xdr:rowOff>
        </xdr:from>
        <xdr:to>
          <xdr:col>2</xdr:col>
          <xdr:colOff>1021080</xdr:colOff>
          <xdr:row>81</xdr:row>
          <xdr:rowOff>38100</xdr:rowOff>
        </xdr:to>
        <xdr:sp macro="" textlink="">
          <xdr:nvSpPr>
            <xdr:cNvPr id="22567" name="cbApplyCalculatedMemberSecond"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82</xdr:row>
          <xdr:rowOff>30480</xdr:rowOff>
        </xdr:from>
        <xdr:to>
          <xdr:col>2</xdr:col>
          <xdr:colOff>1021080</xdr:colOff>
          <xdr:row>84</xdr:row>
          <xdr:rowOff>68580</xdr:rowOff>
        </xdr:to>
        <xdr:sp macro="" textlink="">
          <xdr:nvSpPr>
            <xdr:cNvPr id="22568" name="cbApplyImputableMemberSecond"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85</xdr:row>
          <xdr:rowOff>30480</xdr:rowOff>
        </xdr:from>
        <xdr:to>
          <xdr:col>2</xdr:col>
          <xdr:colOff>1021080</xdr:colOff>
          <xdr:row>87</xdr:row>
          <xdr:rowOff>68580</xdr:rowOff>
        </xdr:to>
        <xdr:sp macro="" textlink="">
          <xdr:nvSpPr>
            <xdr:cNvPr id="22569" name="cbApplyLocalMemberSecond" hidden="1">
              <a:extLst>
                <a:ext uri="{63B3BB69-23CF-44E3-9099-C40C66FF867C}">
                  <a14:compatExt spid="_x0000_s22569"/>
                </a:ext>
                <a:ext uri="{FF2B5EF4-FFF2-40B4-BE49-F238E27FC236}">
                  <a16:creationId xmlns:a16="http://schemas.microsoft.com/office/drawing/2014/main" id="{00000000-0008-0000-0300-000029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88</xdr:row>
          <xdr:rowOff>30480</xdr:rowOff>
        </xdr:from>
        <xdr:to>
          <xdr:col>2</xdr:col>
          <xdr:colOff>1021080</xdr:colOff>
          <xdr:row>90</xdr:row>
          <xdr:rowOff>68580</xdr:rowOff>
        </xdr:to>
        <xdr:sp macro="" textlink="">
          <xdr:nvSpPr>
            <xdr:cNvPr id="22570" name="cbApplyChangedMemberSecond" hidden="1">
              <a:extLst>
                <a:ext uri="{63B3BB69-23CF-44E3-9099-C40C66FF867C}">
                  <a14:compatExt spid="_x0000_s22570"/>
                </a:ext>
                <a:ext uri="{FF2B5EF4-FFF2-40B4-BE49-F238E27FC236}">
                  <a16:creationId xmlns:a16="http://schemas.microsoft.com/office/drawing/2014/main" id="{00000000-0008-0000-0300-00002A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92</xdr:row>
          <xdr:rowOff>0</xdr:rowOff>
        </xdr:from>
        <xdr:to>
          <xdr:col>2</xdr:col>
          <xdr:colOff>1021080</xdr:colOff>
          <xdr:row>93</xdr:row>
          <xdr:rowOff>30480</xdr:rowOff>
        </xdr:to>
        <xdr:sp macro="" textlink="">
          <xdr:nvSpPr>
            <xdr:cNvPr id="22571" name="cbApplySpecificMemberSecond" hidden="1">
              <a:extLst>
                <a:ext uri="{63B3BB69-23CF-44E3-9099-C40C66FF867C}">
                  <a14:compatExt spid="_x0000_s22571"/>
                </a:ext>
                <a:ext uri="{FF2B5EF4-FFF2-40B4-BE49-F238E27FC236}">
                  <a16:creationId xmlns:a16="http://schemas.microsoft.com/office/drawing/2014/main" id="{00000000-0008-0000-0300-00002B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93</xdr:row>
          <xdr:rowOff>38100</xdr:rowOff>
        </xdr:from>
        <xdr:to>
          <xdr:col>3</xdr:col>
          <xdr:colOff>4297680</xdr:colOff>
          <xdr:row>94</xdr:row>
          <xdr:rowOff>0</xdr:rowOff>
        </xdr:to>
        <xdr:sp macro="" textlink="">
          <xdr:nvSpPr>
            <xdr:cNvPr id="22572" name="AddMemberSecond" hidden="1">
              <a:extLst>
                <a:ext uri="{63B3BB69-23CF-44E3-9099-C40C66FF867C}">
                  <a14:compatExt spid="_x0000_s22572"/>
                </a:ext>
                <a:ext uri="{FF2B5EF4-FFF2-40B4-BE49-F238E27FC236}">
                  <a16:creationId xmlns:a16="http://schemas.microsoft.com/office/drawing/2014/main" id="{00000000-0008-0000-0300-00002C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68580</xdr:rowOff>
        </xdr:from>
        <xdr:to>
          <xdr:col>7</xdr:col>
          <xdr:colOff>1821180</xdr:colOff>
          <xdr:row>97</xdr:row>
          <xdr:rowOff>335280</xdr:rowOff>
        </xdr:to>
        <xdr:sp macro="" textlink="">
          <xdr:nvSpPr>
            <xdr:cNvPr id="22573" name="cbApplyOddEvenFormatting" hidden="1">
              <a:extLst>
                <a:ext uri="{63B3BB69-23CF-44E3-9099-C40C66FF867C}">
                  <a14:compatExt spid="_x0000_s22573"/>
                </a:ext>
                <a:ext uri="{FF2B5EF4-FFF2-40B4-BE49-F238E27FC236}">
                  <a16:creationId xmlns:a16="http://schemas.microsoft.com/office/drawing/2014/main" id="{00000000-0008-0000-0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30480</xdr:rowOff>
        </xdr:from>
        <xdr:to>
          <xdr:col>11</xdr:col>
          <xdr:colOff>2430780</xdr:colOff>
          <xdr:row>99</xdr:row>
          <xdr:rowOff>30480</xdr:rowOff>
        </xdr:to>
        <xdr:sp macro="" textlink="">
          <xdr:nvSpPr>
            <xdr:cNvPr id="22574" name="Group Box 46" hidden="1">
              <a:extLst>
                <a:ext uri="{63B3BB69-23CF-44E3-9099-C40C66FF867C}">
                  <a14:compatExt spid="_x0000_s22574"/>
                </a:ext>
                <a:ext uri="{FF2B5EF4-FFF2-40B4-BE49-F238E27FC236}">
                  <a16:creationId xmlns:a16="http://schemas.microsoft.com/office/drawing/2014/main" id="{00000000-0008-0000-0300-00002E5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98</xdr:row>
          <xdr:rowOff>76200</xdr:rowOff>
        </xdr:from>
        <xdr:to>
          <xdr:col>3</xdr:col>
          <xdr:colOff>2621280</xdr:colOff>
          <xdr:row>98</xdr:row>
          <xdr:rowOff>304800</xdr:rowOff>
        </xdr:to>
        <xdr:sp macro="" textlink="">
          <xdr:nvSpPr>
            <xdr:cNvPr id="22575" name="obOddEvenRowFirst" hidden="1">
              <a:extLst>
                <a:ext uri="{63B3BB69-23CF-44E3-9099-C40C66FF867C}">
                  <a14:compatExt spid="_x0000_s22575"/>
                </a:ext>
                <a:ext uri="{FF2B5EF4-FFF2-40B4-BE49-F238E27FC236}">
                  <a16:creationId xmlns:a16="http://schemas.microsoft.com/office/drawing/2014/main" id="{00000000-0008-0000-0300-00002F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98</xdr:row>
          <xdr:rowOff>76200</xdr:rowOff>
        </xdr:from>
        <xdr:to>
          <xdr:col>3</xdr:col>
          <xdr:colOff>449580</xdr:colOff>
          <xdr:row>98</xdr:row>
          <xdr:rowOff>304800</xdr:rowOff>
        </xdr:to>
        <xdr:sp macro="" textlink="">
          <xdr:nvSpPr>
            <xdr:cNvPr id="22576" name="obOddEvenColumnFirst" hidden="1">
              <a:extLst>
                <a:ext uri="{63B3BB69-23CF-44E3-9099-C40C66FF867C}">
                  <a14:compatExt spid="_x0000_s22576"/>
                </a:ext>
                <a:ext uri="{FF2B5EF4-FFF2-40B4-BE49-F238E27FC236}">
                  <a16:creationId xmlns:a16="http://schemas.microsoft.com/office/drawing/2014/main" id="{00000000-0008-0000-0300-000030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101</xdr:row>
          <xdr:rowOff>30480</xdr:rowOff>
        </xdr:from>
        <xdr:to>
          <xdr:col>2</xdr:col>
          <xdr:colOff>1021080</xdr:colOff>
          <xdr:row>104</xdr:row>
          <xdr:rowOff>0</xdr:rowOff>
        </xdr:to>
        <xdr:sp macro="" textlink="">
          <xdr:nvSpPr>
            <xdr:cNvPr id="22577" name="cbUseOddFirst" hidden="1">
              <a:extLst>
                <a:ext uri="{63B3BB69-23CF-44E3-9099-C40C66FF867C}">
                  <a14:compatExt spid="_x0000_s22577"/>
                </a:ext>
                <a:ext uri="{FF2B5EF4-FFF2-40B4-BE49-F238E27FC236}">
                  <a16:creationId xmlns:a16="http://schemas.microsoft.com/office/drawing/2014/main" id="{00000000-0008-0000-0300-00003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104</xdr:row>
          <xdr:rowOff>30480</xdr:rowOff>
        </xdr:from>
        <xdr:to>
          <xdr:col>2</xdr:col>
          <xdr:colOff>1021080</xdr:colOff>
          <xdr:row>107</xdr:row>
          <xdr:rowOff>0</xdr:rowOff>
        </xdr:to>
        <xdr:sp macro="" textlink="">
          <xdr:nvSpPr>
            <xdr:cNvPr id="22578" name="cbUseEvenFirst"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109</xdr:row>
          <xdr:rowOff>38100</xdr:rowOff>
        </xdr:from>
        <xdr:to>
          <xdr:col>2</xdr:col>
          <xdr:colOff>1021080</xdr:colOff>
          <xdr:row>112</xdr:row>
          <xdr:rowOff>30480</xdr:rowOff>
        </xdr:to>
        <xdr:sp macro="" textlink="">
          <xdr:nvSpPr>
            <xdr:cNvPr id="22579" name="cbUseOddSecond"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112</xdr:row>
          <xdr:rowOff>30480</xdr:rowOff>
        </xdr:from>
        <xdr:to>
          <xdr:col>2</xdr:col>
          <xdr:colOff>1021080</xdr:colOff>
          <xdr:row>115</xdr:row>
          <xdr:rowOff>0</xdr:rowOff>
        </xdr:to>
        <xdr:sp macro="" textlink="">
          <xdr:nvSpPr>
            <xdr:cNvPr id="22580" name="cbUseEvenSecond"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68580</xdr:rowOff>
        </xdr:from>
        <xdr:to>
          <xdr:col>7</xdr:col>
          <xdr:colOff>1668780</xdr:colOff>
          <xdr:row>117</xdr:row>
          <xdr:rowOff>335280</xdr:rowOff>
        </xdr:to>
        <xdr:sp macro="" textlink="">
          <xdr:nvSpPr>
            <xdr:cNvPr id="22581" name="cbApplyPageHeaderFormatting"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120</xdr:row>
          <xdr:rowOff>30480</xdr:rowOff>
        </xdr:from>
        <xdr:to>
          <xdr:col>2</xdr:col>
          <xdr:colOff>1021080</xdr:colOff>
          <xdr:row>123</xdr:row>
          <xdr:rowOff>0</xdr:rowOff>
        </xdr:to>
        <xdr:sp macro="" textlink="">
          <xdr:nvSpPr>
            <xdr:cNvPr id="22582" name="cbUseDefaultPageHeaderFormat"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123</xdr:row>
          <xdr:rowOff>38100</xdr:rowOff>
        </xdr:from>
        <xdr:to>
          <xdr:col>2</xdr:col>
          <xdr:colOff>1021080</xdr:colOff>
          <xdr:row>125</xdr:row>
          <xdr:rowOff>0</xdr:rowOff>
        </xdr:to>
        <xdr:sp macro="" textlink="">
          <xdr:nvSpPr>
            <xdr:cNvPr id="22583" name="cbUseDimensionFormatting"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68580</xdr:colOff>
          <xdr:row>125</xdr:row>
          <xdr:rowOff>68580</xdr:rowOff>
        </xdr:from>
        <xdr:to>
          <xdr:col>3</xdr:col>
          <xdr:colOff>4297680</xdr:colOff>
          <xdr:row>126</xdr:row>
          <xdr:rowOff>30480</xdr:rowOff>
        </xdr:to>
        <xdr:sp macro="" textlink="">
          <xdr:nvSpPr>
            <xdr:cNvPr id="22584" name="AddDimension"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30480</xdr:colOff>
          <xdr:row>0</xdr:row>
          <xdr:rowOff>30480</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5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6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7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30480</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27.bin"/><Relationship Id="rId1" Type="http://schemas.openxmlformats.org/officeDocument/2006/relationships/printerSettings" Target="../printerSettings/printerSettings10.bin"/><Relationship Id="rId6" Type="http://schemas.openxmlformats.org/officeDocument/2006/relationships/image" Target="../media/image12.emf"/><Relationship Id="rId5" Type="http://schemas.openxmlformats.org/officeDocument/2006/relationships/control" Target="../activeX/activeX13.xm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29.bin"/><Relationship Id="rId7" Type="http://schemas.openxmlformats.org/officeDocument/2006/relationships/control" Target="../activeX/activeX14.xml"/><Relationship Id="rId2" Type="http://schemas.openxmlformats.org/officeDocument/2006/relationships/customProperty" Target="../customProperty28.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3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31.bin"/><Relationship Id="rId1" Type="http://schemas.openxmlformats.org/officeDocument/2006/relationships/printerSettings" Target="../printerSettings/printerSettings12.bin"/><Relationship Id="rId6" Type="http://schemas.openxmlformats.org/officeDocument/2006/relationships/image" Target="../media/image12.emf"/><Relationship Id="rId5" Type="http://schemas.openxmlformats.org/officeDocument/2006/relationships/control" Target="../activeX/activeX15.xm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customProperty" Target="../customProperty33.bin"/><Relationship Id="rId7" Type="http://schemas.openxmlformats.org/officeDocument/2006/relationships/control" Target="../activeX/activeX16.xml"/><Relationship Id="rId2" Type="http://schemas.openxmlformats.org/officeDocument/2006/relationships/customProperty" Target="../customProperty32.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4.bin"/></Relationships>
</file>

<file path=xl/worksheets/_rels/sheet14.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36.bin"/><Relationship Id="rId7" Type="http://schemas.openxmlformats.org/officeDocument/2006/relationships/control" Target="../activeX/activeX17.xml"/><Relationship Id="rId2" Type="http://schemas.openxmlformats.org/officeDocument/2006/relationships/customProperty" Target="../customProperty35.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37.bin"/></Relationships>
</file>

<file path=xl/worksheets/_rels/sheet15.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39.bin"/><Relationship Id="rId7" Type="http://schemas.openxmlformats.org/officeDocument/2006/relationships/control" Target="../activeX/activeX18.xml"/><Relationship Id="rId2" Type="http://schemas.openxmlformats.org/officeDocument/2006/relationships/customProperty" Target="../customProperty38.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40.bin"/></Relationships>
</file>

<file path=xl/worksheets/_rels/sheet16.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42.bin"/><Relationship Id="rId7" Type="http://schemas.openxmlformats.org/officeDocument/2006/relationships/control" Target="../activeX/activeX19.xml"/><Relationship Id="rId2" Type="http://schemas.openxmlformats.org/officeDocument/2006/relationships/customProperty" Target="../customProperty41.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3.bin"/></Relationships>
</file>

<file path=xl/worksheets/_rels/sheet17.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customProperty" Target="../customProperty45.bin"/><Relationship Id="rId7" Type="http://schemas.openxmlformats.org/officeDocument/2006/relationships/control" Target="../activeX/activeX20.xml"/><Relationship Id="rId2" Type="http://schemas.openxmlformats.org/officeDocument/2006/relationships/customProperty" Target="../customProperty44.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46.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48.bin"/><Relationship Id="rId7" Type="http://schemas.openxmlformats.org/officeDocument/2006/relationships/image" Target="../media/image12.emf"/><Relationship Id="rId2" Type="http://schemas.openxmlformats.org/officeDocument/2006/relationships/customProperty" Target="../customProperty47.bin"/><Relationship Id="rId1" Type="http://schemas.openxmlformats.org/officeDocument/2006/relationships/printerSettings" Target="../printerSettings/printerSettings18.bin"/><Relationship Id="rId6" Type="http://schemas.openxmlformats.org/officeDocument/2006/relationships/control" Target="../activeX/activeX21.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customProperty" Target="../customProperty50.bin"/><Relationship Id="rId7" Type="http://schemas.openxmlformats.org/officeDocument/2006/relationships/control" Target="../activeX/activeX22.xml"/><Relationship Id="rId2" Type="http://schemas.openxmlformats.org/officeDocument/2006/relationships/customProperty" Target="../customProperty49.bin"/><Relationship Id="rId1" Type="http://schemas.openxmlformats.org/officeDocument/2006/relationships/printerSettings" Target="../printerSettings/printerSettings19.bin"/><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customProperty" Target="../customProperty5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2.bin"/><Relationship Id="rId7" Type="http://schemas.openxmlformats.org/officeDocument/2006/relationships/customProperty" Target="../customProperty7.bin"/><Relationship Id="rId2" Type="http://schemas.openxmlformats.org/officeDocument/2006/relationships/hyperlink" Target="mailto:richard.bengian@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6.bin"/><Relationship Id="rId11" Type="http://schemas.openxmlformats.org/officeDocument/2006/relationships/image" Target="../media/image2.emf"/><Relationship Id="rId5" Type="http://schemas.openxmlformats.org/officeDocument/2006/relationships/customProperty" Target="../customProperty5.bin"/><Relationship Id="rId10" Type="http://schemas.openxmlformats.org/officeDocument/2006/relationships/control" Target="../activeX/activeX2.xml"/><Relationship Id="rId4" Type="http://schemas.openxmlformats.org/officeDocument/2006/relationships/customProperty" Target="../customProperty4.bin"/><Relationship Id="rId9"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53.bin"/><Relationship Id="rId7" Type="http://schemas.openxmlformats.org/officeDocument/2006/relationships/control" Target="../activeX/activeX23.xml"/><Relationship Id="rId2" Type="http://schemas.openxmlformats.org/officeDocument/2006/relationships/customProperty" Target="../customProperty52.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4.bin"/></Relationships>
</file>

<file path=xl/worksheets/_rels/sheet21.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56.bin"/><Relationship Id="rId7" Type="http://schemas.openxmlformats.org/officeDocument/2006/relationships/control" Target="../activeX/activeX24.xml"/><Relationship Id="rId2" Type="http://schemas.openxmlformats.org/officeDocument/2006/relationships/customProperty" Target="../customProperty55.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57.bin"/></Relationships>
</file>

<file path=xl/worksheets/_rels/sheet22.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59.bin"/><Relationship Id="rId7" Type="http://schemas.openxmlformats.org/officeDocument/2006/relationships/control" Target="../activeX/activeX25.xml"/><Relationship Id="rId2" Type="http://schemas.openxmlformats.org/officeDocument/2006/relationships/customProperty" Target="../customProperty58.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6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customProperty" Target="../customProperty9.bin"/><Relationship Id="rId7" Type="http://schemas.openxmlformats.org/officeDocument/2006/relationships/control" Target="../activeX/activeX3.xml"/><Relationship Id="rId2" Type="http://schemas.openxmlformats.org/officeDocument/2006/relationships/customProperty" Target="../customProperty8.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10.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control" Target="../activeX/activeX5.xml"/><Relationship Id="rId2" Type="http://schemas.openxmlformats.org/officeDocument/2006/relationships/customProperty" Target="../customProperty11.bin"/><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control" Target="../activeX/activeX7.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control" Target="../activeX/activeX4.xml"/><Relationship Id="rId61" Type="http://schemas.openxmlformats.org/officeDocument/2006/relationships/ctrlProp" Target="../ctrlProps/ctrlProp49.xml"/><Relationship Id="rId19" Type="http://schemas.openxmlformats.org/officeDocument/2006/relationships/ctrlProp" Target="../ctrlProps/ctrlProp7.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64" Type="http://schemas.openxmlformats.org/officeDocument/2006/relationships/ctrlProp" Target="../ctrlProps/ctrlProp52.xml"/><Relationship Id="rId8" Type="http://schemas.openxmlformats.org/officeDocument/2006/relationships/image" Target="../media/image7.emf"/><Relationship Id="rId51" Type="http://schemas.openxmlformats.org/officeDocument/2006/relationships/ctrlProp" Target="../ctrlProps/ctrlProp39.xml"/><Relationship Id="rId3" Type="http://schemas.openxmlformats.org/officeDocument/2006/relationships/drawing" Target="../drawings/drawing4.xml"/><Relationship Id="rId12" Type="http://schemas.openxmlformats.org/officeDocument/2006/relationships/image" Target="../media/image9.emf"/><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image" Target="../media/image6.emf"/><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image" Target="../media/image8.emf"/><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13.bin"/><Relationship Id="rId7" Type="http://schemas.openxmlformats.org/officeDocument/2006/relationships/control" Target="../activeX/activeX8.xml"/><Relationship Id="rId2" Type="http://schemas.openxmlformats.org/officeDocument/2006/relationships/customProperty" Target="../customProperty12.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4.bin"/></Relationships>
</file>

<file path=xl/worksheets/_rels/sheet6.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customProperty" Target="../customProperty16.bin"/><Relationship Id="rId7" Type="http://schemas.openxmlformats.org/officeDocument/2006/relationships/control" Target="../activeX/activeX9.xml"/><Relationship Id="rId2" Type="http://schemas.openxmlformats.org/officeDocument/2006/relationships/customProperty" Target="../customProperty15.bin"/><Relationship Id="rId1" Type="http://schemas.openxmlformats.org/officeDocument/2006/relationships/printerSettings" Target="../printerSettings/printerSettings6.bin"/><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customProperty" Target="../customProperty17.bin"/></Relationships>
</file>

<file path=xl/worksheets/_rels/sheet7.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customProperty" Target="../customProperty19.bin"/><Relationship Id="rId7" Type="http://schemas.openxmlformats.org/officeDocument/2006/relationships/control" Target="../activeX/activeX10.xml"/><Relationship Id="rId2" Type="http://schemas.openxmlformats.org/officeDocument/2006/relationships/customProperty" Target="../customProperty18.bin"/><Relationship Id="rId1" Type="http://schemas.openxmlformats.org/officeDocument/2006/relationships/printerSettings" Target="../printerSettings/printerSettings7.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customProperty" Target="../customProperty20.bin"/></Relationships>
</file>

<file path=xl/worksheets/_rels/sheet8.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22.bin"/><Relationship Id="rId7" Type="http://schemas.openxmlformats.org/officeDocument/2006/relationships/control" Target="../activeX/activeX11.xml"/><Relationship Id="rId2" Type="http://schemas.openxmlformats.org/officeDocument/2006/relationships/customProperty" Target="../customProperty21.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23.bin"/></Relationships>
</file>

<file path=xl/worksheets/_rels/sheet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25.bin"/><Relationship Id="rId7" Type="http://schemas.openxmlformats.org/officeDocument/2006/relationships/control" Target="../activeX/activeX12.xml"/><Relationship Id="rId2" Type="http://schemas.openxmlformats.org/officeDocument/2006/relationships/customProperty" Target="../customProperty24.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ColWidth="8.88671875" defaultRowHeight="13.2"/>
  <sheetData>
    <row r="7" spans="1:1" ht="24.6">
      <c r="A7" s="40"/>
    </row>
    <row r="8" spans="1:1" ht="24.6">
      <c r="A8" s="40"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30480</xdr:colOff>
                <xdr:row>0</xdr:row>
                <xdr:rowOff>30480</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38E5-4315-4188-B76D-D20E684D33C2}">
  <sheetPr codeName="Sheet23">
    <pageSetUpPr fitToPage="1"/>
  </sheetPr>
  <dimension ref="A1:J332"/>
  <sheetViews>
    <sheetView showGridLines="0" view="pageBreakPreview" zoomScale="70" zoomScaleNormal="50" zoomScaleSheetLayoutView="70" zoomScalePageLayoutView="62" workbookViewId="0"/>
  </sheetViews>
  <sheetFormatPr defaultColWidth="9.44140625" defaultRowHeight="24.6"/>
  <cols>
    <col min="1" max="1" width="3.5546875" style="499" customWidth="1"/>
    <col min="2" max="2" width="131.5546875" style="499" customWidth="1"/>
    <col min="3" max="4" width="25.5546875" style="839" customWidth="1"/>
    <col min="5" max="5" width="2" style="499" customWidth="1"/>
    <col min="6" max="6" width="25.5546875" style="499" customWidth="1"/>
    <col min="7" max="7" width="22.44140625" style="499" customWidth="1"/>
    <col min="8" max="8" width="20.5546875" style="499" customWidth="1"/>
    <col min="9" max="9" width="2" style="499" customWidth="1"/>
    <col min="10" max="10" width="19.5546875" style="839" customWidth="1"/>
    <col min="11" max="40" width="9.44140625" style="364" customWidth="1"/>
    <col min="41" max="16384" width="9.44140625" style="364"/>
  </cols>
  <sheetData>
    <row r="1" spans="1:10" ht="26.4">
      <c r="A1" s="972"/>
      <c r="B1" s="972"/>
      <c r="C1" s="971"/>
      <c r="D1" s="971"/>
      <c r="E1" s="971"/>
      <c r="G1" s="1119"/>
      <c r="H1" s="1119"/>
      <c r="I1" s="1119"/>
      <c r="J1" s="389" t="s">
        <v>271</v>
      </c>
    </row>
    <row r="2" spans="1:10" ht="19.5" customHeight="1" thickBot="1">
      <c r="A2" s="839"/>
      <c r="B2" s="839"/>
      <c r="E2" s="839"/>
      <c r="F2" s="839"/>
    </row>
    <row r="3" spans="1:10" ht="48" customHeight="1" thickTop="1">
      <c r="A3" s="1149" t="s">
        <v>257</v>
      </c>
      <c r="B3" s="1150"/>
      <c r="C3" s="1168" t="s">
        <v>436</v>
      </c>
      <c r="D3" s="1169" t="s">
        <v>437</v>
      </c>
      <c r="E3" s="1151"/>
      <c r="F3" s="975" t="s">
        <v>272</v>
      </c>
      <c r="G3" s="973" t="s">
        <v>438</v>
      </c>
      <c r="H3" s="974" t="s">
        <v>199</v>
      </c>
      <c r="I3" s="1120"/>
      <c r="J3" s="1857" t="s">
        <v>272</v>
      </c>
    </row>
    <row r="4" spans="1:10" s="745" customFormat="1" ht="22.5" customHeight="1">
      <c r="A4" s="744" t="s">
        <v>262</v>
      </c>
      <c r="B4" s="744"/>
      <c r="C4" s="1160"/>
      <c r="E4" s="744"/>
      <c r="F4" s="744"/>
      <c r="G4" s="1117"/>
      <c r="H4" s="660"/>
      <c r="I4" s="660"/>
      <c r="J4" s="660"/>
    </row>
    <row r="5" spans="1:10" s="499" customFormat="1" ht="22.5" customHeight="1">
      <c r="A5" s="747" t="s">
        <v>204</v>
      </c>
      <c r="B5" s="747"/>
      <c r="C5" s="1161"/>
      <c r="D5" s="498"/>
      <c r="E5" s="747"/>
      <c r="F5" s="747"/>
      <c r="G5" s="1118"/>
      <c r="H5" s="400"/>
      <c r="I5" s="400"/>
      <c r="J5" s="400"/>
    </row>
    <row r="6" spans="1:10" s="499" customFormat="1" ht="22.5" customHeight="1">
      <c r="A6" s="760" t="s">
        <v>273</v>
      </c>
      <c r="B6" s="747"/>
      <c r="C6" s="1181">
        <v>1776</v>
      </c>
      <c r="D6" s="903">
        <v>1803</v>
      </c>
      <c r="E6" s="825"/>
      <c r="F6" s="906">
        <v>-1.4975041597337771E-2</v>
      </c>
      <c r="G6" s="1181">
        <v>7149</v>
      </c>
      <c r="H6" s="903">
        <v>7120</v>
      </c>
      <c r="I6" s="825"/>
      <c r="J6" s="906">
        <v>4.0730337078651686E-3</v>
      </c>
    </row>
    <row r="7" spans="1:10" s="499" customFormat="1" ht="22.5" customHeight="1">
      <c r="A7" s="760" t="s">
        <v>274</v>
      </c>
      <c r="B7" s="760"/>
      <c r="C7" s="1181">
        <v>2033</v>
      </c>
      <c r="D7" s="1152">
        <v>2030</v>
      </c>
      <c r="E7" s="762"/>
      <c r="F7" s="906">
        <v>1.477832512315271E-3</v>
      </c>
      <c r="G7" s="1181">
        <v>8117</v>
      </c>
      <c r="H7" s="1152">
        <v>8084</v>
      </c>
      <c r="I7" s="762"/>
      <c r="J7" s="906">
        <v>4.0821375556655123E-3</v>
      </c>
    </row>
    <row r="8" spans="1:10" s="499" customFormat="1" ht="22.5" customHeight="1">
      <c r="A8" s="760" t="s">
        <v>275</v>
      </c>
      <c r="B8" s="760"/>
      <c r="C8" s="1189">
        <v>649</v>
      </c>
      <c r="D8" s="1184">
        <v>697</v>
      </c>
      <c r="E8" s="762"/>
      <c r="F8" s="906">
        <v>-6.886657101865136E-2</v>
      </c>
      <c r="G8" s="1181">
        <v>2672</v>
      </c>
      <c r="H8" s="1152">
        <v>2862</v>
      </c>
      <c r="I8" s="762"/>
      <c r="J8" s="906">
        <v>-6.6387141858839968E-2</v>
      </c>
    </row>
    <row r="9" spans="1:10" s="499" customFormat="1" ht="22.5" customHeight="1">
      <c r="A9" s="760" t="s">
        <v>276</v>
      </c>
      <c r="B9" s="760"/>
      <c r="C9" s="1189">
        <v>82</v>
      </c>
      <c r="D9" s="1239">
        <v>81</v>
      </c>
      <c r="E9" s="774"/>
      <c r="F9" s="906">
        <v>1.2345679012345678E-2</v>
      </c>
      <c r="G9" s="1183">
        <v>318</v>
      </c>
      <c r="H9" s="1239">
        <v>312</v>
      </c>
      <c r="I9" s="774"/>
      <c r="J9" s="906">
        <v>1.9230769230769232E-2</v>
      </c>
    </row>
    <row r="10" spans="1:10" s="499" customFormat="1" ht="22.5" customHeight="1">
      <c r="A10" s="747" t="s">
        <v>277</v>
      </c>
      <c r="B10" s="747"/>
      <c r="C10" s="1240">
        <v>4540</v>
      </c>
      <c r="D10" s="1241">
        <v>4611</v>
      </c>
      <c r="E10" s="753"/>
      <c r="F10" s="907">
        <v>-1.5397961396660161E-2</v>
      </c>
      <c r="G10" s="1240">
        <v>18256</v>
      </c>
      <c r="H10" s="1152">
        <v>18378</v>
      </c>
      <c r="I10" s="762"/>
      <c r="J10" s="909">
        <v>-6.6383719664816626E-3</v>
      </c>
    </row>
    <row r="11" spans="1:10" s="499" customFormat="1" ht="25.5" customHeight="1">
      <c r="A11" s="760" t="s">
        <v>278</v>
      </c>
      <c r="B11" s="760"/>
      <c r="C11" s="1193">
        <v>6</v>
      </c>
      <c r="D11" s="1184">
        <v>8</v>
      </c>
      <c r="E11" s="762"/>
      <c r="F11" s="1671">
        <v>-0.25</v>
      </c>
      <c r="G11" s="1242">
        <v>27</v>
      </c>
      <c r="H11" s="1184">
        <v>29</v>
      </c>
      <c r="I11" s="762"/>
      <c r="J11" s="906">
        <v>-6.8965517241379309E-2</v>
      </c>
    </row>
    <row r="12" spans="1:10" s="745" customFormat="1" ht="22.8">
      <c r="A12" s="901" t="s">
        <v>279</v>
      </c>
      <c r="B12" s="901"/>
      <c r="C12" s="1243">
        <v>4546</v>
      </c>
      <c r="D12" s="1154">
        <v>4619</v>
      </c>
      <c r="E12" s="1155"/>
      <c r="F12" s="908">
        <v>-1.5804286642130332E-2</v>
      </c>
      <c r="G12" s="1243">
        <v>18283</v>
      </c>
      <c r="H12" s="1154">
        <v>18407</v>
      </c>
      <c r="I12" s="1155"/>
      <c r="J12" s="1568">
        <v>-6.7365676101483135E-3</v>
      </c>
    </row>
    <row r="13" spans="1:10" s="418" customFormat="1" ht="22.5" customHeight="1">
      <c r="A13" s="760" t="s">
        <v>273</v>
      </c>
      <c r="B13" s="747"/>
      <c r="C13" s="1189">
        <v>894</v>
      </c>
      <c r="D13" s="904">
        <v>961</v>
      </c>
      <c r="E13" s="762"/>
      <c r="F13" s="909">
        <v>-6.9719042663891784E-2</v>
      </c>
      <c r="G13" s="1181">
        <v>2715</v>
      </c>
      <c r="H13" s="903">
        <v>2885</v>
      </c>
      <c r="I13" s="825"/>
      <c r="J13" s="906">
        <v>-5.8925476603119586E-2</v>
      </c>
    </row>
    <row r="14" spans="1:10" s="499" customFormat="1" ht="22.5" customHeight="1">
      <c r="A14" s="760" t="s">
        <v>280</v>
      </c>
      <c r="B14" s="760"/>
      <c r="C14" s="1189">
        <v>241</v>
      </c>
      <c r="D14" s="1239">
        <v>164</v>
      </c>
      <c r="E14" s="1156"/>
      <c r="F14" s="906">
        <v>0.46951219512195119</v>
      </c>
      <c r="G14" s="1183">
        <v>621</v>
      </c>
      <c r="H14" s="1184">
        <v>634</v>
      </c>
      <c r="I14" s="762"/>
      <c r="J14" s="906">
        <v>-2.0504731861198739E-2</v>
      </c>
    </row>
    <row r="15" spans="1:10" s="745" customFormat="1" ht="22.5" customHeight="1">
      <c r="A15" s="901" t="s">
        <v>282</v>
      </c>
      <c r="B15" s="901"/>
      <c r="C15" s="1243">
        <v>1135</v>
      </c>
      <c r="D15" s="1154">
        <v>1125</v>
      </c>
      <c r="E15" s="1155"/>
      <c r="F15" s="910">
        <v>8.8888888888888889E-3</v>
      </c>
      <c r="G15" s="1243">
        <v>3336</v>
      </c>
      <c r="H15" s="1154">
        <v>3519</v>
      </c>
      <c r="I15" s="1155"/>
      <c r="J15" s="910">
        <v>-5.2003410059676042E-2</v>
      </c>
    </row>
    <row r="16" spans="1:10" s="499" customFormat="1" ht="22.5" customHeight="1">
      <c r="A16" s="747" t="s">
        <v>283</v>
      </c>
      <c r="B16" s="747"/>
      <c r="C16" s="1181">
        <v>5675</v>
      </c>
      <c r="D16" s="1152">
        <v>5736</v>
      </c>
      <c r="E16" s="762"/>
      <c r="F16" s="909">
        <v>-1.0634588563458856E-2</v>
      </c>
      <c r="G16" s="1181">
        <v>21592</v>
      </c>
      <c r="H16" s="1152">
        <v>21897</v>
      </c>
      <c r="I16" s="762"/>
      <c r="J16" s="909">
        <v>-1.392884870073526E-2</v>
      </c>
    </row>
    <row r="17" spans="1:10" s="745" customFormat="1" ht="22.5" customHeight="1">
      <c r="A17" s="901" t="s">
        <v>207</v>
      </c>
      <c r="B17" s="901"/>
      <c r="C17" s="1246">
        <v>5681</v>
      </c>
      <c r="D17" s="1157">
        <v>5744</v>
      </c>
      <c r="E17" s="1158"/>
      <c r="F17" s="908">
        <v>-1.0967966573816155E-2</v>
      </c>
      <c r="G17" s="1246">
        <v>21619</v>
      </c>
      <c r="H17" s="1157">
        <v>21926</v>
      </c>
      <c r="I17" s="1158"/>
      <c r="J17" s="908">
        <v>-1.4001641886344979E-2</v>
      </c>
    </row>
    <row r="18" spans="1:10" s="499" customFormat="1" ht="22.5" customHeight="1">
      <c r="A18" s="418" t="s">
        <v>208</v>
      </c>
      <c r="B18" s="418"/>
      <c r="C18" s="1186">
        <v>-3245</v>
      </c>
      <c r="D18" s="1153">
        <v>-3325</v>
      </c>
      <c r="E18" s="774"/>
      <c r="F18" s="906">
        <v>2.4060150375939851E-2</v>
      </c>
      <c r="G18" s="1186">
        <v>-11788</v>
      </c>
      <c r="H18" s="1153">
        <v>-12206</v>
      </c>
      <c r="I18" s="774"/>
      <c r="J18" s="906">
        <v>3.4245453055874162E-2</v>
      </c>
    </row>
    <row r="19" spans="1:10" s="499" customFormat="1" ht="22.5" customHeight="1">
      <c r="A19" s="419" t="s">
        <v>263</v>
      </c>
      <c r="B19" s="419"/>
      <c r="C19" s="1181">
        <v>2436</v>
      </c>
      <c r="D19" s="1152">
        <v>2419</v>
      </c>
      <c r="E19" s="1159"/>
      <c r="F19" s="909">
        <v>7.0276973956180239E-3</v>
      </c>
      <c r="G19" s="1181">
        <v>9831</v>
      </c>
      <c r="H19" s="1152">
        <v>9720</v>
      </c>
      <c r="I19" s="1159"/>
      <c r="J19" s="909">
        <v>1.1419753086419753E-2</v>
      </c>
    </row>
    <row r="20" spans="1:10" s="902" customFormat="1" ht="22.5" customHeight="1">
      <c r="A20" s="415" t="s">
        <v>284</v>
      </c>
      <c r="B20" s="415"/>
      <c r="C20" s="1885" t="s">
        <v>501</v>
      </c>
      <c r="D20" s="905">
        <v>0.42113509749303624</v>
      </c>
      <c r="E20" s="778"/>
      <c r="F20" s="911">
        <v>0.80000000000000071</v>
      </c>
      <c r="G20" s="1885" t="s">
        <v>503</v>
      </c>
      <c r="H20" s="914">
        <v>0.44330931314421235</v>
      </c>
      <c r="I20" s="826"/>
      <c r="J20" s="1247">
        <v>1.2000000000000011</v>
      </c>
    </row>
    <row r="21" spans="1:10" s="499" customFormat="1" ht="12.75" customHeight="1">
      <c r="A21" s="419"/>
      <c r="B21" s="419"/>
      <c r="C21" s="1244"/>
      <c r="D21" s="753"/>
      <c r="E21" s="753"/>
      <c r="F21" s="753"/>
      <c r="G21" s="1244"/>
      <c r="H21" s="762"/>
      <c r="I21" s="762"/>
      <c r="J21" s="762"/>
    </row>
    <row r="22" spans="1:10" s="499" customFormat="1" ht="22.5" customHeight="1">
      <c r="A22" s="418" t="s">
        <v>285</v>
      </c>
      <c r="B22" s="418"/>
      <c r="C22" s="1193">
        <v>907</v>
      </c>
      <c r="D22" s="1182">
        <v>975</v>
      </c>
      <c r="E22" s="753"/>
      <c r="F22" s="1569">
        <v>6.974358974358974E-2</v>
      </c>
      <c r="G22" s="1248">
        <v>3746</v>
      </c>
      <c r="H22" s="1152">
        <v>4421</v>
      </c>
      <c r="I22" s="762"/>
      <c r="J22" s="906">
        <v>0.15268038905225062</v>
      </c>
    </row>
    <row r="23" spans="1:10" s="827" customFormat="1" ht="22.5" customHeight="1" thickBot="1">
      <c r="A23" s="780" t="s">
        <v>266</v>
      </c>
      <c r="B23" s="780"/>
      <c r="C23" s="1886" t="s">
        <v>502</v>
      </c>
      <c r="D23" s="1171">
        <v>0.16974233983286907</v>
      </c>
      <c r="E23" s="783"/>
      <c r="F23" s="911">
        <v>1.0000000000000009</v>
      </c>
      <c r="G23" s="1887" t="s">
        <v>504</v>
      </c>
      <c r="H23" s="915">
        <v>0.20163276475417313</v>
      </c>
      <c r="I23" s="782"/>
      <c r="J23" s="833">
        <v>2.9000000000000026</v>
      </c>
    </row>
    <row r="24" spans="1:10" s="827" customFormat="1" ht="13.5" customHeight="1" thickTop="1">
      <c r="A24" s="780"/>
      <c r="B24" s="852"/>
      <c r="C24" s="846"/>
      <c r="D24" s="783"/>
      <c r="E24" s="783"/>
      <c r="F24" s="853"/>
      <c r="G24" s="846"/>
      <c r="H24" s="782"/>
      <c r="I24" s="782"/>
      <c r="J24" s="833"/>
    </row>
    <row r="25" spans="1:10" ht="15" customHeight="1">
      <c r="A25" s="1124"/>
      <c r="B25" s="1124"/>
      <c r="E25" s="801"/>
      <c r="F25" s="801"/>
      <c r="G25" s="801"/>
      <c r="H25" s="801"/>
      <c r="I25" s="801"/>
    </row>
    <row r="26" spans="1:10">
      <c r="A26" s="1124"/>
      <c r="B26" s="1124"/>
      <c r="E26" s="839"/>
      <c r="F26" s="839"/>
      <c r="G26" s="839"/>
      <c r="H26" s="839"/>
      <c r="I26" s="839"/>
    </row>
    <row r="27" spans="1:10">
      <c r="E27" s="839"/>
      <c r="F27" s="839"/>
      <c r="G27" s="839"/>
      <c r="H27" s="839"/>
      <c r="I27" s="839"/>
    </row>
    <row r="28" spans="1:10">
      <c r="E28" s="839"/>
      <c r="F28" s="839"/>
      <c r="G28" s="839"/>
      <c r="H28" s="839"/>
      <c r="I28" s="839"/>
    </row>
    <row r="29" spans="1:10">
      <c r="E29" s="839"/>
      <c r="F29" s="839"/>
      <c r="G29" s="839"/>
      <c r="H29" s="839"/>
      <c r="I29" s="839"/>
    </row>
    <row r="30" spans="1:10">
      <c r="E30" s="839"/>
      <c r="F30" s="839"/>
      <c r="G30" s="839"/>
      <c r="H30" s="839"/>
      <c r="I30" s="839"/>
    </row>
    <row r="31" spans="1:10">
      <c r="E31" s="839"/>
      <c r="F31" s="839"/>
      <c r="G31" s="839"/>
      <c r="H31" s="839"/>
      <c r="I31" s="839"/>
    </row>
    <row r="32" spans="1:10">
      <c r="E32" s="839"/>
      <c r="F32" s="839"/>
      <c r="G32" s="839"/>
      <c r="H32" s="839"/>
      <c r="I32" s="839"/>
    </row>
    <row r="33" spans="5:9">
      <c r="E33" s="839"/>
      <c r="F33" s="839"/>
      <c r="G33" s="839"/>
      <c r="H33" s="839"/>
      <c r="I33" s="839"/>
    </row>
    <row r="34" spans="5:9" ht="15" customHeight="1"/>
    <row r="35" spans="5:9" ht="15" customHeight="1"/>
    <row r="36" spans="5:9" ht="15" customHeight="1"/>
    <row r="37" spans="5:9" ht="15" customHeight="1"/>
    <row r="38" spans="5:9" ht="15" customHeight="1"/>
    <row r="39" spans="5:9" ht="15" customHeight="1"/>
    <row r="40" spans="5:9" ht="15" customHeight="1"/>
    <row r="41" spans="5:9" ht="15" customHeight="1"/>
    <row r="42" spans="5:9" ht="15" customHeight="1"/>
    <row r="43" spans="5:9" ht="15" customHeight="1"/>
    <row r="44" spans="5:9" ht="15" customHeight="1"/>
    <row r="45" spans="5:9" ht="15" customHeight="1"/>
    <row r="46" spans="5:9" ht="15" customHeight="1"/>
    <row r="47" spans="5:9" ht="15" customHeight="1"/>
    <row r="48" spans="5: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sheetData>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&amp;R&amp;8BCE Information financière supplémentaire – Quatrième trimestre de 2024 Page 6</oddFooter>
  </headerFooter>
  <customProperties>
    <customPr name="OrphanNamesChecked" r:id="rId2"/>
  </customProperties>
  <ignoredErrors>
    <ignoredError sqref="C20 C23 G20:G23" numberStoredAsText="1"/>
  </ignoredErrors>
  <drawing r:id="rId3"/>
  <legacyDrawing r:id="rId4"/>
  <controls>
    <mc:AlternateContent xmlns:mc="http://schemas.openxmlformats.org/markup-compatibility/2006">
      <mc:Choice Requires="x14">
        <control shapeId="130049"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30049" r:id="rId5"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O335"/>
  <sheetViews>
    <sheetView showGridLines="0" view="pageBreakPreview" zoomScale="60" zoomScaleNormal="55" zoomScalePageLayoutView="40" workbookViewId="0"/>
  </sheetViews>
  <sheetFormatPr defaultColWidth="9.44140625" defaultRowHeight="24.6"/>
  <cols>
    <col min="1" max="1" width="3.5546875" style="362" customWidth="1"/>
    <col min="2" max="2" width="121.5546875" style="362" customWidth="1"/>
    <col min="3" max="3" width="19.44140625" style="362" customWidth="1"/>
    <col min="4" max="4" width="1.5546875" style="362" customWidth="1"/>
    <col min="5" max="5" width="17.109375" style="363" customWidth="1"/>
    <col min="6" max="6" width="17.109375" style="362" customWidth="1"/>
    <col min="7" max="7" width="17.44140625" style="362" customWidth="1"/>
    <col min="8" max="8" width="18.44140625" style="362" customWidth="1"/>
    <col min="9" max="9" width="1.5546875" style="363" customWidth="1"/>
    <col min="10" max="10" width="19.44140625" style="362" customWidth="1"/>
    <col min="11" max="11" width="1.5546875" style="362" customWidth="1"/>
    <col min="12" max="14" width="18.5546875" style="362" customWidth="1"/>
    <col min="15" max="15" width="18.5546875" style="363" customWidth="1"/>
    <col min="16" max="42" width="9.44140625" style="364" customWidth="1"/>
    <col min="43" max="16384" width="9.44140625" style="364"/>
  </cols>
  <sheetData>
    <row r="1" spans="1:15">
      <c r="A1" s="365"/>
      <c r="B1" s="365"/>
      <c r="C1" s="365"/>
      <c r="D1" s="824"/>
      <c r="E1" s="365"/>
      <c r="F1" s="366"/>
      <c r="G1" s="823"/>
      <c r="H1" s="823"/>
      <c r="I1" s="824"/>
      <c r="J1" s="824"/>
      <c r="K1" s="824"/>
      <c r="L1" s="824"/>
      <c r="M1" s="823"/>
      <c r="N1" s="823"/>
      <c r="O1" s="69" t="s">
        <v>287</v>
      </c>
    </row>
    <row r="2" spans="1:15" ht="27.75" customHeight="1">
      <c r="A2" s="220"/>
      <c r="B2" s="220"/>
      <c r="C2" s="220"/>
      <c r="D2" s="220"/>
      <c r="E2" s="220"/>
      <c r="F2" s="221"/>
      <c r="G2" s="221"/>
      <c r="H2" s="221"/>
      <c r="I2" s="220"/>
      <c r="J2" s="220"/>
      <c r="K2" s="220"/>
      <c r="L2" s="220"/>
      <c r="M2" s="221"/>
      <c r="N2" s="221"/>
      <c r="O2" s="220"/>
    </row>
    <row r="3" spans="1:15" ht="56.25" customHeight="1">
      <c r="A3" s="1930" t="s">
        <v>257</v>
      </c>
      <c r="B3" s="1930"/>
      <c r="C3" s="981" t="s">
        <v>438</v>
      </c>
      <c r="D3" s="370"/>
      <c r="E3" s="1845" t="s">
        <v>435</v>
      </c>
      <c r="F3" s="976" t="s">
        <v>419</v>
      </c>
      <c r="G3" s="976" t="s">
        <v>412</v>
      </c>
      <c r="H3" s="976" t="s">
        <v>244</v>
      </c>
      <c r="I3" s="501"/>
      <c r="J3" s="975" t="s">
        <v>199</v>
      </c>
      <c r="K3" s="370"/>
      <c r="L3" s="976" t="s">
        <v>241</v>
      </c>
      <c r="M3" s="976" t="s">
        <v>242</v>
      </c>
      <c r="N3" s="976" t="s">
        <v>243</v>
      </c>
      <c r="O3" s="976" t="s">
        <v>245</v>
      </c>
    </row>
    <row r="4" spans="1:15" s="745" customFormat="1" ht="22.5" customHeight="1">
      <c r="A4" s="744" t="s">
        <v>262</v>
      </c>
      <c r="B4" s="744"/>
      <c r="C4" s="744"/>
      <c r="D4" s="744"/>
      <c r="E4" s="744"/>
      <c r="J4" s="744"/>
      <c r="K4" s="744"/>
      <c r="L4" s="744"/>
    </row>
    <row r="5" spans="1:15" s="499" customFormat="1" ht="22.5" customHeight="1">
      <c r="A5" s="747" t="s">
        <v>204</v>
      </c>
      <c r="B5" s="747"/>
      <c r="C5" s="747"/>
      <c r="D5" s="747"/>
      <c r="E5" s="747"/>
      <c r="F5" s="498"/>
      <c r="G5" s="498"/>
      <c r="H5" s="498"/>
      <c r="I5" s="498"/>
      <c r="J5" s="747"/>
      <c r="K5" s="747"/>
      <c r="L5" s="747"/>
      <c r="M5" s="498"/>
      <c r="N5" s="498"/>
      <c r="O5" s="498"/>
    </row>
    <row r="6" spans="1:15" s="499" customFormat="1" ht="22.5" customHeight="1">
      <c r="A6" s="760" t="s">
        <v>273</v>
      </c>
      <c r="B6" s="747"/>
      <c r="C6" s="1249">
        <v>7149</v>
      </c>
      <c r="D6" s="801"/>
      <c r="E6" s="1250">
        <v>1776</v>
      </c>
      <c r="F6" s="1152">
        <v>1811</v>
      </c>
      <c r="G6" s="1152">
        <v>1788</v>
      </c>
      <c r="H6" s="903">
        <v>1774</v>
      </c>
      <c r="I6" s="825"/>
      <c r="J6" s="903">
        <v>7120</v>
      </c>
      <c r="K6" s="801"/>
      <c r="L6" s="903">
        <v>1803</v>
      </c>
      <c r="M6" s="903">
        <v>1828</v>
      </c>
      <c r="N6" s="903">
        <v>1766</v>
      </c>
      <c r="O6" s="903">
        <v>1723</v>
      </c>
    </row>
    <row r="7" spans="1:15" s="499" customFormat="1" ht="22.5" customHeight="1">
      <c r="A7" s="760" t="s">
        <v>274</v>
      </c>
      <c r="B7" s="900"/>
      <c r="C7" s="1250">
        <v>8117</v>
      </c>
      <c r="D7" s="900"/>
      <c r="E7" s="1250">
        <v>2033</v>
      </c>
      <c r="F7" s="1152">
        <v>2038</v>
      </c>
      <c r="G7" s="1152">
        <v>2034</v>
      </c>
      <c r="H7" s="1152">
        <v>2012</v>
      </c>
      <c r="I7" s="762"/>
      <c r="J7" s="1152">
        <v>8084</v>
      </c>
      <c r="K7" s="900"/>
      <c r="L7" s="1152">
        <v>2030</v>
      </c>
      <c r="M7" s="1152">
        <v>2032</v>
      </c>
      <c r="N7" s="1152">
        <v>2021</v>
      </c>
      <c r="O7" s="1152">
        <v>2001</v>
      </c>
    </row>
    <row r="8" spans="1:15" s="499" customFormat="1" ht="22.5" customHeight="1">
      <c r="A8" s="760" t="s">
        <v>275</v>
      </c>
      <c r="B8" s="900"/>
      <c r="C8" s="1250">
        <v>2672</v>
      </c>
      <c r="D8" s="900"/>
      <c r="E8" s="1251">
        <v>649</v>
      </c>
      <c r="F8" s="1184">
        <v>663</v>
      </c>
      <c r="G8" s="1184">
        <v>677</v>
      </c>
      <c r="H8" s="1184">
        <v>683</v>
      </c>
      <c r="I8" s="762"/>
      <c r="J8" s="1152">
        <v>2862</v>
      </c>
      <c r="K8" s="900"/>
      <c r="L8" s="1184">
        <v>697</v>
      </c>
      <c r="M8" s="1184">
        <v>717</v>
      </c>
      <c r="N8" s="1184">
        <v>722</v>
      </c>
      <c r="O8" s="1184">
        <v>726</v>
      </c>
    </row>
    <row r="9" spans="1:15" s="499" customFormat="1" ht="22.5" customHeight="1">
      <c r="A9" s="760" t="s">
        <v>276</v>
      </c>
      <c r="B9" s="900"/>
      <c r="C9" s="1252">
        <v>318</v>
      </c>
      <c r="D9" s="900"/>
      <c r="E9" s="1251">
        <v>82</v>
      </c>
      <c r="F9" s="1184">
        <v>76</v>
      </c>
      <c r="G9" s="1184">
        <v>79</v>
      </c>
      <c r="H9" s="1239">
        <v>81</v>
      </c>
      <c r="I9" s="1159"/>
      <c r="J9" s="1239">
        <v>312</v>
      </c>
      <c r="K9" s="900"/>
      <c r="L9" s="1239">
        <v>81</v>
      </c>
      <c r="M9" s="1239">
        <v>78</v>
      </c>
      <c r="N9" s="1239">
        <v>75</v>
      </c>
      <c r="O9" s="1239">
        <v>78</v>
      </c>
    </row>
    <row r="10" spans="1:15" s="499" customFormat="1" ht="22.8">
      <c r="A10" s="747" t="s">
        <v>277</v>
      </c>
      <c r="B10" s="757"/>
      <c r="C10" s="1253">
        <v>18256</v>
      </c>
      <c r="D10" s="1254"/>
      <c r="E10" s="1666">
        <v>4540</v>
      </c>
      <c r="F10" s="1518">
        <v>4588</v>
      </c>
      <c r="G10" s="1518">
        <v>4578</v>
      </c>
      <c r="H10" s="1241">
        <v>4550</v>
      </c>
      <c r="I10" s="762"/>
      <c r="J10" s="1152">
        <v>18378</v>
      </c>
      <c r="K10" s="1254"/>
      <c r="L10" s="1152">
        <v>4611</v>
      </c>
      <c r="M10" s="1152">
        <v>4655</v>
      </c>
      <c r="N10" s="1152">
        <v>4584</v>
      </c>
      <c r="O10" s="1152">
        <v>4528</v>
      </c>
    </row>
    <row r="11" spans="1:15" s="499" customFormat="1" ht="22.8">
      <c r="A11" s="760" t="s">
        <v>278</v>
      </c>
      <c r="B11" s="900"/>
      <c r="C11" s="1251">
        <v>27</v>
      </c>
      <c r="D11" s="900"/>
      <c r="E11" s="1251">
        <v>6</v>
      </c>
      <c r="F11" s="1184">
        <v>7</v>
      </c>
      <c r="G11" s="1184">
        <v>8</v>
      </c>
      <c r="H11" s="1184">
        <v>6</v>
      </c>
      <c r="I11" s="762"/>
      <c r="J11" s="1184">
        <v>29</v>
      </c>
      <c r="K11" s="900"/>
      <c r="L11" s="1184">
        <v>8</v>
      </c>
      <c r="M11" s="1184">
        <v>7</v>
      </c>
      <c r="N11" s="1184">
        <v>7</v>
      </c>
      <c r="O11" s="1184">
        <v>7</v>
      </c>
    </row>
    <row r="12" spans="1:15" s="745" customFormat="1" ht="22.5" customHeight="1">
      <c r="A12" s="901" t="s">
        <v>279</v>
      </c>
      <c r="B12" s="901"/>
      <c r="C12" s="1255">
        <v>18283</v>
      </c>
      <c r="D12" s="1256"/>
      <c r="E12" s="1667">
        <v>4546</v>
      </c>
      <c r="F12" s="1519">
        <v>4595</v>
      </c>
      <c r="G12" s="1519">
        <v>4586</v>
      </c>
      <c r="H12" s="1154">
        <v>4556</v>
      </c>
      <c r="I12" s="1256"/>
      <c r="J12" s="1154">
        <v>18407</v>
      </c>
      <c r="K12" s="1256"/>
      <c r="L12" s="1154">
        <v>4619</v>
      </c>
      <c r="M12" s="1154">
        <v>4662</v>
      </c>
      <c r="N12" s="1154">
        <v>4591</v>
      </c>
      <c r="O12" s="1154">
        <v>4535</v>
      </c>
    </row>
    <row r="13" spans="1:15" s="418" customFormat="1" ht="22.5" customHeight="1">
      <c r="A13" s="760" t="s">
        <v>273</v>
      </c>
      <c r="B13" s="747"/>
      <c r="C13" s="1250">
        <v>2715</v>
      </c>
      <c r="D13" s="1254"/>
      <c r="E13" s="1668">
        <v>894</v>
      </c>
      <c r="F13" s="1187">
        <v>569</v>
      </c>
      <c r="G13" s="1187">
        <v>568</v>
      </c>
      <c r="H13" s="1184">
        <v>684</v>
      </c>
      <c r="I13" s="825"/>
      <c r="J13" s="1152">
        <v>2885</v>
      </c>
      <c r="K13" s="1254"/>
      <c r="L13" s="1184">
        <v>961</v>
      </c>
      <c r="M13" s="904">
        <v>672</v>
      </c>
      <c r="N13" s="904">
        <v>626</v>
      </c>
      <c r="O13" s="904">
        <v>626</v>
      </c>
    </row>
    <row r="14" spans="1:15" s="499" customFormat="1" ht="22.5" customHeight="1">
      <c r="A14" s="760" t="s">
        <v>280</v>
      </c>
      <c r="B14" s="900"/>
      <c r="C14" s="1251">
        <v>621</v>
      </c>
      <c r="D14" s="900"/>
      <c r="E14" s="1251">
        <v>241</v>
      </c>
      <c r="F14" s="1184">
        <v>116</v>
      </c>
      <c r="G14" s="1184">
        <v>129</v>
      </c>
      <c r="H14" s="1184">
        <v>135</v>
      </c>
      <c r="I14" s="762"/>
      <c r="J14" s="1239">
        <v>634</v>
      </c>
      <c r="K14" s="900"/>
      <c r="L14" s="1239">
        <v>164</v>
      </c>
      <c r="M14" s="1239">
        <v>127</v>
      </c>
      <c r="N14" s="1239">
        <v>137</v>
      </c>
      <c r="O14" s="1239">
        <v>206</v>
      </c>
    </row>
    <row r="15" spans="1:15" s="499" customFormat="1" ht="22.5" hidden="1" customHeight="1">
      <c r="A15" s="760" t="s">
        <v>198</v>
      </c>
      <c r="B15" s="900"/>
      <c r="C15" s="1259">
        <v>47</v>
      </c>
      <c r="D15" s="900"/>
      <c r="E15" s="768">
        <v>8</v>
      </c>
      <c r="F15" s="762">
        <v>0</v>
      </c>
      <c r="G15" s="762">
        <v>28</v>
      </c>
      <c r="H15" s="1156">
        <v>11</v>
      </c>
      <c r="I15" s="1156"/>
      <c r="J15" s="1156">
        <v>50</v>
      </c>
      <c r="K15" s="900"/>
      <c r="L15" s="1156">
        <v>22</v>
      </c>
      <c r="M15" s="1156">
        <v>0</v>
      </c>
      <c r="N15" s="1156">
        <v>28</v>
      </c>
      <c r="O15" s="1156">
        <v>0</v>
      </c>
    </row>
    <row r="16" spans="1:15" s="499" customFormat="1" ht="22.5" hidden="1" customHeight="1">
      <c r="A16" s="747" t="s">
        <v>286</v>
      </c>
      <c r="B16" s="747"/>
      <c r="C16" s="768">
        <v>3383</v>
      </c>
      <c r="D16" s="1254"/>
      <c r="E16" s="1257">
        <v>688</v>
      </c>
      <c r="F16" s="1258">
        <v>799</v>
      </c>
      <c r="G16" s="1258">
        <v>1066</v>
      </c>
      <c r="H16" s="762">
        <v>830</v>
      </c>
      <c r="I16" s="762"/>
      <c r="J16" s="762">
        <v>3569</v>
      </c>
      <c r="K16" s="1254"/>
      <c r="L16" s="762">
        <v>872</v>
      </c>
      <c r="M16" s="762">
        <v>799</v>
      </c>
      <c r="N16" s="762">
        <v>1066</v>
      </c>
      <c r="O16" s="762">
        <v>832</v>
      </c>
    </row>
    <row r="17" spans="1:15" s="499" customFormat="1" ht="22.5" hidden="1" customHeight="1">
      <c r="A17" s="760" t="s">
        <v>281</v>
      </c>
      <c r="B17" s="900"/>
      <c r="C17" s="768">
        <v>0</v>
      </c>
      <c r="D17" s="900"/>
      <c r="E17" s="768">
        <v>0</v>
      </c>
      <c r="F17" s="762">
        <v>0</v>
      </c>
      <c r="G17" s="762">
        <v>0</v>
      </c>
      <c r="H17" s="762">
        <v>0</v>
      </c>
      <c r="I17" s="762"/>
      <c r="J17" s="762">
        <v>0</v>
      </c>
      <c r="K17" s="900"/>
      <c r="L17" s="762">
        <v>0</v>
      </c>
      <c r="M17" s="762">
        <v>0</v>
      </c>
      <c r="N17" s="762">
        <v>0</v>
      </c>
      <c r="O17" s="762">
        <v>0</v>
      </c>
    </row>
    <row r="18" spans="1:15" s="745" customFormat="1" ht="22.5" customHeight="1">
      <c r="A18" s="901" t="s">
        <v>282</v>
      </c>
      <c r="B18" s="901"/>
      <c r="C18" s="1255">
        <v>3336</v>
      </c>
      <c r="D18" s="1260"/>
      <c r="E18" s="1667">
        <v>1135</v>
      </c>
      <c r="F18" s="1520">
        <v>685</v>
      </c>
      <c r="G18" s="1520">
        <v>697</v>
      </c>
      <c r="H18" s="1245">
        <v>819</v>
      </c>
      <c r="I18" s="1256"/>
      <c r="J18" s="1154">
        <v>3519</v>
      </c>
      <c r="K18" s="1260"/>
      <c r="L18" s="1154">
        <v>1125</v>
      </c>
      <c r="M18" s="1245">
        <v>799</v>
      </c>
      <c r="N18" s="1245">
        <v>763</v>
      </c>
      <c r="O18" s="1245">
        <v>832</v>
      </c>
    </row>
    <row r="19" spans="1:15" s="499" customFormat="1" ht="22.5" customHeight="1">
      <c r="A19" s="747" t="s">
        <v>283</v>
      </c>
      <c r="B19" s="747"/>
      <c r="C19" s="1250">
        <v>21592</v>
      </c>
      <c r="D19" s="1254"/>
      <c r="E19" s="1669">
        <v>5675</v>
      </c>
      <c r="F19" s="1185">
        <v>5273</v>
      </c>
      <c r="G19" s="1185">
        <v>5275</v>
      </c>
      <c r="H19" s="1152">
        <v>5369</v>
      </c>
      <c r="I19" s="762"/>
      <c r="J19" s="1152">
        <v>21897</v>
      </c>
      <c r="K19" s="1254"/>
      <c r="L19" s="1152">
        <v>5736</v>
      </c>
      <c r="M19" s="1152">
        <v>5454</v>
      </c>
      <c r="N19" s="1152">
        <v>5347</v>
      </c>
      <c r="O19" s="1152">
        <v>5360</v>
      </c>
    </row>
    <row r="20" spans="1:15" s="745" customFormat="1" ht="22.5" customHeight="1">
      <c r="A20" s="901" t="s">
        <v>207</v>
      </c>
      <c r="B20" s="901"/>
      <c r="C20" s="1261">
        <v>21619</v>
      </c>
      <c r="D20" s="1260"/>
      <c r="E20" s="1261">
        <v>5681</v>
      </c>
      <c r="F20" s="1157">
        <v>5280</v>
      </c>
      <c r="G20" s="1521">
        <v>5283</v>
      </c>
      <c r="H20" s="1157">
        <v>5375</v>
      </c>
      <c r="I20" s="1158"/>
      <c r="J20" s="1157">
        <v>21926</v>
      </c>
      <c r="K20" s="1260"/>
      <c r="L20" s="1157">
        <v>5744</v>
      </c>
      <c r="M20" s="1157">
        <v>5461</v>
      </c>
      <c r="N20" s="1157">
        <v>5354</v>
      </c>
      <c r="O20" s="1157">
        <v>5367</v>
      </c>
    </row>
    <row r="21" spans="1:15" s="1798" customFormat="1" ht="23.1" customHeight="1">
      <c r="A21" s="1080" t="s">
        <v>208</v>
      </c>
      <c r="B21" s="1080"/>
      <c r="C21" s="1823">
        <v>-11788</v>
      </c>
      <c r="D21" s="1080"/>
      <c r="E21" s="1824">
        <v>-3245</v>
      </c>
      <c r="F21" s="1265">
        <v>-2812</v>
      </c>
      <c r="G21" s="1265">
        <v>-2804</v>
      </c>
      <c r="H21" s="1271">
        <v>-2927</v>
      </c>
      <c r="I21" s="1314"/>
      <c r="J21" s="1271">
        <v>-12206</v>
      </c>
      <c r="K21" s="1080"/>
      <c r="L21" s="1271">
        <v>-3325</v>
      </c>
      <c r="M21" s="1271">
        <v>-2997</v>
      </c>
      <c r="N21" s="1271">
        <v>-2923</v>
      </c>
      <c r="O21" s="1271">
        <v>-2961</v>
      </c>
    </row>
    <row r="22" spans="1:15" s="499" customFormat="1" ht="22.8">
      <c r="A22" s="419" t="s">
        <v>263</v>
      </c>
      <c r="B22" s="419"/>
      <c r="C22" s="1250">
        <v>9831</v>
      </c>
      <c r="D22" s="418"/>
      <c r="E22" s="1669">
        <v>2436</v>
      </c>
      <c r="F22" s="1185">
        <v>2468</v>
      </c>
      <c r="G22" s="1185">
        <v>2479</v>
      </c>
      <c r="H22" s="1152">
        <v>2448</v>
      </c>
      <c r="I22" s="1159"/>
      <c r="J22" s="1152">
        <v>9720</v>
      </c>
      <c r="K22" s="418"/>
      <c r="L22" s="1152">
        <v>2419</v>
      </c>
      <c r="M22" s="1152">
        <v>2464</v>
      </c>
      <c r="N22" s="1152">
        <v>2431</v>
      </c>
      <c r="O22" s="1152">
        <v>2406</v>
      </c>
    </row>
    <row r="23" spans="1:15" s="902" customFormat="1" ht="22.8">
      <c r="A23" s="415" t="s">
        <v>284</v>
      </c>
      <c r="B23" s="416"/>
      <c r="C23" s="1262">
        <v>0.45473888709005966</v>
      </c>
      <c r="D23" s="415"/>
      <c r="E23" s="1262">
        <v>0.42879774687555006</v>
      </c>
      <c r="F23" s="905">
        <v>0.46742424242424241</v>
      </c>
      <c r="G23" s="905">
        <v>0.46924096157486278</v>
      </c>
      <c r="H23" s="905">
        <v>0.45500000000000002</v>
      </c>
      <c r="I23" s="826"/>
      <c r="J23" s="914">
        <v>0.44330931314421235</v>
      </c>
      <c r="K23" s="415"/>
      <c r="L23" s="914">
        <v>0.42113509749303624</v>
      </c>
      <c r="M23" s="914">
        <v>0.45119941402673502</v>
      </c>
      <c r="N23" s="914">
        <v>0.45400000000000001</v>
      </c>
      <c r="O23" s="914">
        <v>0.44829513694801565</v>
      </c>
    </row>
    <row r="24" spans="1:15" s="499" customFormat="1" ht="12.75" customHeight="1">
      <c r="A24" s="419"/>
      <c r="B24" s="871"/>
      <c r="C24" s="1194"/>
      <c r="D24" s="418"/>
      <c r="E24" s="1194"/>
      <c r="F24" s="753"/>
      <c r="G24" s="753"/>
      <c r="H24" s="753"/>
      <c r="I24" s="762"/>
      <c r="J24" s="762"/>
      <c r="K24" s="418"/>
      <c r="L24" s="762"/>
      <c r="M24" s="762"/>
      <c r="N24" s="762"/>
      <c r="O24" s="762"/>
    </row>
    <row r="25" spans="1:15" s="499" customFormat="1" ht="22.5" customHeight="1">
      <c r="A25" s="418" t="s">
        <v>285</v>
      </c>
      <c r="B25" s="417"/>
      <c r="C25" s="1253">
        <v>3746</v>
      </c>
      <c r="D25" s="417"/>
      <c r="E25" s="1670">
        <v>907</v>
      </c>
      <c r="F25" s="1182">
        <v>919</v>
      </c>
      <c r="G25" s="1182">
        <v>945</v>
      </c>
      <c r="H25" s="1182">
        <v>975</v>
      </c>
      <c r="I25" s="762"/>
      <c r="J25" s="1152">
        <v>4421</v>
      </c>
      <c r="K25" s="418"/>
      <c r="L25" s="916">
        <v>975</v>
      </c>
      <c r="M25" s="1152">
        <v>1123</v>
      </c>
      <c r="N25" s="1152">
        <v>1271</v>
      </c>
      <c r="O25" s="1152">
        <v>1052</v>
      </c>
    </row>
    <row r="26" spans="1:15" s="827" customFormat="1" ht="22.8">
      <c r="A26" s="780" t="s">
        <v>266</v>
      </c>
      <c r="B26" s="852"/>
      <c r="C26" s="1263">
        <v>0.17327350941301634</v>
      </c>
      <c r="D26" s="783"/>
      <c r="E26" s="1262">
        <v>0.15965499031860589</v>
      </c>
      <c r="F26" s="1171">
        <v>0.17405303030303029</v>
      </c>
      <c r="G26" s="1171">
        <v>0.17887563884156729</v>
      </c>
      <c r="H26" s="1171">
        <v>0.18099999999999999</v>
      </c>
      <c r="I26" s="782"/>
      <c r="J26" s="915">
        <v>0.20163276475417313</v>
      </c>
      <c r="K26" s="782"/>
      <c r="L26" s="1599">
        <v>0.16974233983286907</v>
      </c>
      <c r="M26" s="915">
        <v>0.2056399926753342</v>
      </c>
      <c r="N26" s="915">
        <v>0.23699999999999999</v>
      </c>
      <c r="O26" s="915">
        <v>0.19601267002049563</v>
      </c>
    </row>
    <row r="27" spans="1:15" s="912" customFormat="1" ht="22.8">
      <c r="E27" s="913"/>
    </row>
    <row r="28" spans="1:15" ht="15" customHeight="1">
      <c r="A28" s="386"/>
      <c r="B28" s="386"/>
      <c r="C28" s="384"/>
      <c r="D28" s="384"/>
      <c r="E28" s="854"/>
      <c r="F28" s="384"/>
      <c r="G28" s="384"/>
      <c r="J28" s="384"/>
      <c r="K28" s="384"/>
      <c r="L28" s="384"/>
      <c r="M28" s="384"/>
      <c r="N28" s="384"/>
    </row>
    <row r="29" spans="1:15">
      <c r="A29" s="386"/>
      <c r="B29" s="386"/>
      <c r="C29" s="363"/>
      <c r="D29" s="384"/>
      <c r="J29" s="363"/>
      <c r="K29" s="384"/>
      <c r="L29" s="363"/>
      <c r="M29" s="363"/>
      <c r="N29" s="363"/>
    </row>
    <row r="30" spans="1:15">
      <c r="A30" s="61"/>
      <c r="B30" s="61"/>
      <c r="C30" s="363"/>
      <c r="J30" s="363"/>
      <c r="L30" s="363"/>
      <c r="M30" s="363"/>
      <c r="N30" s="363"/>
    </row>
    <row r="31" spans="1:15">
      <c r="A31" s="61"/>
      <c r="B31" s="61"/>
      <c r="C31" s="363"/>
      <c r="J31" s="363"/>
      <c r="L31" s="363"/>
      <c r="M31" s="363"/>
      <c r="N31" s="363"/>
    </row>
    <row r="32" spans="1:15">
      <c r="C32" s="363"/>
      <c r="J32" s="363"/>
      <c r="L32" s="363"/>
      <c r="M32" s="363"/>
      <c r="N32" s="363"/>
    </row>
    <row r="33" spans="3:14">
      <c r="C33" s="363"/>
      <c r="J33" s="363"/>
      <c r="L33" s="363"/>
      <c r="M33" s="363"/>
      <c r="N33" s="363"/>
    </row>
    <row r="34" spans="3:14">
      <c r="C34" s="363"/>
      <c r="J34" s="363"/>
      <c r="L34" s="363"/>
      <c r="M34" s="363"/>
      <c r="N34" s="363"/>
    </row>
    <row r="35" spans="3:14">
      <c r="C35" s="363"/>
      <c r="J35" s="363"/>
      <c r="L35" s="363"/>
      <c r="M35" s="363"/>
      <c r="N35" s="363"/>
    </row>
    <row r="36" spans="3:14">
      <c r="C36" s="363"/>
      <c r="J36" s="363"/>
      <c r="L36" s="363"/>
      <c r="M36" s="363"/>
      <c r="N36" s="363"/>
    </row>
    <row r="37" spans="3:14" ht="15" customHeight="1"/>
    <row r="38" spans="3:14" ht="15" customHeight="1"/>
    <row r="39" spans="3:14" ht="15" customHeight="1"/>
    <row r="40" spans="3:14" ht="15" customHeight="1"/>
    <row r="41" spans="3:14" ht="15" customHeight="1"/>
    <row r="42" spans="3:14" ht="15" customHeight="1"/>
    <row r="43" spans="3:14" ht="15" customHeight="1"/>
    <row r="44" spans="3:14" ht="15" customHeight="1"/>
    <row r="45" spans="3:14" ht="15" customHeight="1"/>
    <row r="46" spans="3:14" ht="15" customHeight="1"/>
    <row r="47" spans="3:14" ht="15" customHeight="1"/>
    <row r="48" spans="3:1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mergeCells count="1">
    <mergeCell ref="A3:B3"/>
  </mergeCells>
  <printOptions horizontalCentered="1"/>
  <pageMargins left="0.51181102362204722" right="0.51181102362204722" top="0.51181102362204722" bottom="0.51181102362204722" header="0.51181102362204722" footer="0.51181102362204722"/>
  <pageSetup scale="42" firstPageNumber="2" orientation="landscape" useFirstPageNumber="1" r:id="rId1"/>
  <headerFooter scaleWithDoc="0">
    <oddFooter>&amp;R&amp;8BCE Information financière supplémentaire – Quatrième trimestre de 2024 Page 7</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577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B108-0E3E-42A3-B0EB-58C394AA5F52}">
  <sheetPr codeName="Sheet24">
    <pageSetUpPr fitToPage="1"/>
  </sheetPr>
  <dimension ref="A1:AT345"/>
  <sheetViews>
    <sheetView showGridLines="0" view="pageBreakPreview" zoomScale="70" zoomScaleNormal="50" zoomScaleSheetLayoutView="70" zoomScalePageLayoutView="62" workbookViewId="0"/>
  </sheetViews>
  <sheetFormatPr defaultColWidth="9.44140625" defaultRowHeight="19.2"/>
  <cols>
    <col min="1" max="1" width="3.5546875" style="61" customWidth="1"/>
    <col min="2" max="2" width="125.5546875" style="61" customWidth="1"/>
    <col min="3" max="4" width="25.5546875" style="237" customWidth="1"/>
    <col min="5" max="5" width="2" style="61" customWidth="1"/>
    <col min="6" max="6" width="20" style="61" customWidth="1"/>
    <col min="7" max="7" width="25" style="61" customWidth="1"/>
    <col min="8" max="8" width="24.5546875" style="61" customWidth="1"/>
    <col min="9" max="9" width="2" style="61" customWidth="1"/>
    <col min="10" max="10" width="20" style="237" customWidth="1"/>
    <col min="11" max="43" width="9.44140625" style="258" customWidth="1"/>
    <col min="44" max="16384" width="9.44140625" style="258"/>
  </cols>
  <sheetData>
    <row r="1" spans="1:10" ht="32.1" customHeight="1">
      <c r="A1" s="242"/>
      <c r="B1" s="242"/>
      <c r="C1" s="977"/>
      <c r="D1" s="977"/>
      <c r="E1" s="977"/>
      <c r="H1" s="1125"/>
      <c r="I1" s="1125"/>
      <c r="J1" s="69" t="s">
        <v>416</v>
      </c>
    </row>
    <row r="2" spans="1:10" ht="32.25" customHeight="1" thickBot="1">
      <c r="A2" s="242"/>
      <c r="B2" s="242"/>
      <c r="C2" s="242"/>
      <c r="D2" s="242"/>
      <c r="E2" s="242"/>
      <c r="F2" s="242"/>
      <c r="G2" s="241"/>
      <c r="H2" s="241"/>
      <c r="I2" s="241"/>
      <c r="J2" s="242"/>
    </row>
    <row r="3" spans="1:10" s="1126" customFormat="1" ht="47.25" customHeight="1" thickTop="1">
      <c r="A3" s="1105" t="s">
        <v>257</v>
      </c>
      <c r="B3" s="1127"/>
      <c r="C3" s="1167" t="s">
        <v>436</v>
      </c>
      <c r="D3" s="1116" t="s">
        <v>437</v>
      </c>
      <c r="E3" s="980"/>
      <c r="F3" s="979" t="s">
        <v>272</v>
      </c>
      <c r="G3" s="973" t="s">
        <v>438</v>
      </c>
      <c r="H3" s="979" t="s">
        <v>199</v>
      </c>
      <c r="I3" s="1128"/>
      <c r="J3" s="979" t="s">
        <v>272</v>
      </c>
    </row>
    <row r="4" spans="1:10" s="1126" customFormat="1" ht="21.6">
      <c r="A4" s="1106" t="s">
        <v>406</v>
      </c>
      <c r="B4" s="1129"/>
      <c r="C4" s="1130"/>
      <c r="D4" s="700"/>
      <c r="E4" s="1131"/>
      <c r="F4" s="1132"/>
      <c r="G4" s="1133"/>
      <c r="H4" s="1111"/>
      <c r="I4" s="1111"/>
      <c r="J4" s="1134"/>
    </row>
    <row r="5" spans="1:10" s="1126" customFormat="1" ht="22.8">
      <c r="A5" s="928" t="s">
        <v>288</v>
      </c>
      <c r="B5" s="936"/>
      <c r="C5" s="1264">
        <v>680471</v>
      </c>
      <c r="D5" s="1265">
        <v>712310</v>
      </c>
      <c r="E5" s="1266"/>
      <c r="F5" s="1267">
        <v>-4.4698235318892054E-2</v>
      </c>
      <c r="G5" s="1268">
        <v>2351507</v>
      </c>
      <c r="H5" s="1282">
        <v>2224555</v>
      </c>
      <c r="I5" s="1266"/>
      <c r="J5" s="1267">
        <v>5.7068492350155424E-2</v>
      </c>
    </row>
    <row r="6" spans="1:10" s="1126" customFormat="1" ht="22.8">
      <c r="A6" s="1107" t="s">
        <v>289</v>
      </c>
      <c r="B6" s="1135"/>
      <c r="C6" s="1264">
        <v>510850</v>
      </c>
      <c r="D6" s="1265">
        <v>564784</v>
      </c>
      <c r="E6" s="1266"/>
      <c r="F6" s="1267">
        <v>-9.5494914870109637E-2</v>
      </c>
      <c r="G6" s="1286">
        <v>1641053</v>
      </c>
      <c r="H6" s="1282">
        <v>1608503</v>
      </c>
      <c r="I6" s="1266"/>
      <c r="J6" s="1267">
        <v>2.0236207206327871E-2</v>
      </c>
    </row>
    <row r="7" spans="1:10" s="1126" customFormat="1" ht="22.8">
      <c r="A7" s="1108" t="s">
        <v>290</v>
      </c>
      <c r="B7" s="1136"/>
      <c r="C7" s="1270">
        <v>169621</v>
      </c>
      <c r="D7" s="1271">
        <v>147526</v>
      </c>
      <c r="E7" s="1272"/>
      <c r="F7" s="1267">
        <v>0.1497702099968819</v>
      </c>
      <c r="G7" s="1273">
        <v>710454</v>
      </c>
      <c r="H7" s="1274">
        <v>616052</v>
      </c>
      <c r="I7" s="1272"/>
      <c r="J7" s="1275">
        <v>0.15323706440365423</v>
      </c>
    </row>
    <row r="8" spans="1:10" s="1126" customFormat="1" ht="22.65" customHeight="1">
      <c r="A8" s="928" t="s">
        <v>291</v>
      </c>
      <c r="B8" s="936"/>
      <c r="C8" s="1264">
        <v>51070</v>
      </c>
      <c r="D8" s="1265">
        <v>92085</v>
      </c>
      <c r="E8" s="1276"/>
      <c r="F8" s="1277">
        <v>-0.4454037031003964</v>
      </c>
      <c r="G8" s="1269">
        <v>309517</v>
      </c>
      <c r="H8" s="1102">
        <v>411189</v>
      </c>
      <c r="I8" s="1276"/>
      <c r="J8" s="1267">
        <v>-0.24726342387563871</v>
      </c>
    </row>
    <row r="9" spans="1:10" s="1126" customFormat="1" ht="23.25" customHeight="1">
      <c r="A9" s="1107" t="s">
        <v>289</v>
      </c>
      <c r="B9" s="1135"/>
      <c r="C9" s="1264">
        <v>56550</v>
      </c>
      <c r="D9" s="1265">
        <v>128715</v>
      </c>
      <c r="E9" s="1276"/>
      <c r="F9" s="1267">
        <v>-0.56065726605290755</v>
      </c>
      <c r="G9" s="1269">
        <v>213408</v>
      </c>
      <c r="H9" s="1102">
        <v>426172</v>
      </c>
      <c r="I9" s="1276"/>
      <c r="J9" s="1267">
        <v>-0.49924443651858874</v>
      </c>
    </row>
    <row r="10" spans="1:10" s="1826" customFormat="1" ht="24" customHeight="1">
      <c r="A10" s="1108" t="s">
        <v>290</v>
      </c>
      <c r="B10" s="1825"/>
      <c r="C10" s="1270">
        <v>-5480</v>
      </c>
      <c r="D10" s="1271">
        <v>-36630</v>
      </c>
      <c r="E10" s="1278"/>
      <c r="F10" s="1665">
        <v>0.85039585039585042</v>
      </c>
      <c r="G10" s="1280">
        <v>96109</v>
      </c>
      <c r="H10" s="1274">
        <v>-14983</v>
      </c>
      <c r="I10" s="1278"/>
      <c r="J10" s="1281" t="s">
        <v>202</v>
      </c>
    </row>
    <row r="11" spans="1:10" s="1126" customFormat="1" ht="22.65" customHeight="1">
      <c r="A11" s="1109" t="s">
        <v>441</v>
      </c>
      <c r="B11" s="936"/>
      <c r="C11" s="1268">
        <v>10288574</v>
      </c>
      <c r="D11" s="1282">
        <v>10287046</v>
      </c>
      <c r="E11" s="1276"/>
      <c r="F11" s="1343">
        <v>0</v>
      </c>
      <c r="G11" s="1283">
        <v>10288574</v>
      </c>
      <c r="H11" s="1284">
        <v>10287046</v>
      </c>
      <c r="I11" s="1276"/>
      <c r="J11" s="1343">
        <v>0</v>
      </c>
    </row>
    <row r="12" spans="1:10" s="1126" customFormat="1" ht="22.65" customHeight="1">
      <c r="A12" s="1107" t="s">
        <v>442</v>
      </c>
      <c r="B12" s="1137"/>
      <c r="C12" s="1268">
        <v>9530436</v>
      </c>
      <c r="D12" s="1284">
        <v>9422830</v>
      </c>
      <c r="E12" s="1276"/>
      <c r="F12" s="1285">
        <v>1.1419711487950011E-2</v>
      </c>
      <c r="G12" s="1286">
        <v>9530436</v>
      </c>
      <c r="H12" s="1284">
        <v>9422830</v>
      </c>
      <c r="I12" s="1276"/>
      <c r="J12" s="1267">
        <v>1.1419711487950011E-2</v>
      </c>
    </row>
    <row r="13" spans="1:10" s="1126" customFormat="1" ht="22.65" customHeight="1">
      <c r="A13" s="1108" t="s">
        <v>443</v>
      </c>
      <c r="B13" s="1870"/>
      <c r="C13" s="1280">
        <v>758138</v>
      </c>
      <c r="D13" s="1265">
        <v>864216</v>
      </c>
      <c r="E13" s="1276"/>
      <c r="F13" s="1267">
        <v>-0.12274477676877077</v>
      </c>
      <c r="G13" s="1269">
        <v>758138</v>
      </c>
      <c r="H13" s="1102">
        <v>864216</v>
      </c>
      <c r="I13" s="1276"/>
      <c r="J13" s="1267">
        <v>-0.12274477676877077</v>
      </c>
    </row>
    <row r="14" spans="1:10" s="1126" customFormat="1" ht="29.25" customHeight="1">
      <c r="A14" s="1110" t="s">
        <v>444</v>
      </c>
      <c r="B14" s="1138"/>
      <c r="C14" s="1287">
        <v>57.15</v>
      </c>
      <c r="D14" s="1288">
        <v>58.71</v>
      </c>
      <c r="E14" s="1289"/>
      <c r="F14" s="1290">
        <v>-2.6571282575370503E-2</v>
      </c>
      <c r="G14" s="1291">
        <v>57.9</v>
      </c>
      <c r="H14" s="1288">
        <v>59.08</v>
      </c>
      <c r="I14" s="1289"/>
      <c r="J14" s="1290">
        <v>-1.9972918077183474E-2</v>
      </c>
    </row>
    <row r="15" spans="1:10" s="1126" customFormat="1" ht="23.1" customHeight="1">
      <c r="A15" s="928" t="s">
        <v>407</v>
      </c>
      <c r="B15" s="936"/>
      <c r="C15" s="1292">
        <v>2.0299999999999999E-2</v>
      </c>
      <c r="D15" s="1293">
        <v>2.0299999999999999E-2</v>
      </c>
      <c r="E15" s="1294"/>
      <c r="F15" s="1343">
        <v>0</v>
      </c>
      <c r="G15" s="1292">
        <v>1.67E-2</v>
      </c>
      <c r="H15" s="1296">
        <v>1.5100000000000001E-2</v>
      </c>
      <c r="I15" s="1294"/>
      <c r="J15" s="1295">
        <v>-0.15999999999999989</v>
      </c>
    </row>
    <row r="16" spans="1:10" s="1126" customFormat="1" ht="22.8">
      <c r="A16" s="1107" t="s">
        <v>289</v>
      </c>
      <c r="B16" s="1135"/>
      <c r="C16" s="1292">
        <v>1.66E-2</v>
      </c>
      <c r="D16" s="1293">
        <v>1.6299999999999999E-2</v>
      </c>
      <c r="E16" s="1294"/>
      <c r="F16" s="1295">
        <v>-3.0000000000000165E-2</v>
      </c>
      <c r="G16" s="1292">
        <v>1.3299999999999999E-2</v>
      </c>
      <c r="H16" s="1296">
        <v>1.15E-2</v>
      </c>
      <c r="I16" s="1294"/>
      <c r="J16" s="1295">
        <v>-0.17999999999999994</v>
      </c>
    </row>
    <row r="17" spans="1:46" s="1126" customFormat="1" ht="24">
      <c r="A17" s="1107" t="s">
        <v>290</v>
      </c>
      <c r="B17" s="1137"/>
      <c r="C17" s="1292">
        <v>6.1499999999999999E-2</v>
      </c>
      <c r="D17" s="1293">
        <v>6.1499999999999999E-2</v>
      </c>
      <c r="E17" s="1294"/>
      <c r="F17" s="1343">
        <v>0</v>
      </c>
      <c r="G17" s="1292">
        <v>5.28E-2</v>
      </c>
      <c r="H17" s="1296">
        <v>5.3100000000000001E-2</v>
      </c>
      <c r="I17" s="1294"/>
      <c r="J17" s="1295">
        <v>3.0000000000000165E-2</v>
      </c>
    </row>
    <row r="18" spans="1:46" s="1126" customFormat="1" ht="24.75" customHeight="1">
      <c r="A18" s="1111" t="s">
        <v>408</v>
      </c>
      <c r="B18" s="1139"/>
      <c r="C18" s="1297"/>
      <c r="D18" s="1298"/>
      <c r="E18" s="1299"/>
      <c r="F18" s="1300"/>
      <c r="G18" s="1297"/>
      <c r="H18" s="1300"/>
      <c r="I18" s="1300"/>
      <c r="J18" s="1300"/>
    </row>
    <row r="19" spans="1:46" s="1126" customFormat="1" ht="22.8">
      <c r="A19" s="1112" t="s">
        <v>292</v>
      </c>
      <c r="B19" s="936"/>
      <c r="C19" s="1264">
        <v>100343</v>
      </c>
      <c r="D19" s="1301">
        <v>78746</v>
      </c>
      <c r="E19" s="1302"/>
      <c r="F19" s="1267">
        <v>0.27426154979300538</v>
      </c>
      <c r="G19" s="1303">
        <v>310882</v>
      </c>
      <c r="H19" s="1304">
        <v>293307</v>
      </c>
      <c r="I19" s="1302"/>
      <c r="J19" s="1267">
        <v>5.9920151922729425E-2</v>
      </c>
    </row>
    <row r="20" spans="1:46" s="1140" customFormat="1" ht="25.35" customHeight="1">
      <c r="A20" s="1112" t="s">
        <v>293</v>
      </c>
      <c r="B20" s="936"/>
      <c r="C20" s="1305">
        <v>3043430</v>
      </c>
      <c r="D20" s="1282">
        <v>2732548</v>
      </c>
      <c r="E20" s="1302"/>
      <c r="F20" s="1267">
        <v>0.11377000513806163</v>
      </c>
      <c r="G20" s="1286">
        <v>3043430</v>
      </c>
      <c r="H20" s="1306">
        <v>2732548</v>
      </c>
      <c r="I20" s="1302"/>
      <c r="J20" s="1267">
        <v>0.11377000513806163</v>
      </c>
    </row>
    <row r="21" spans="1:46" s="1140" customFormat="1" ht="24.75" customHeight="1">
      <c r="A21" s="1113" t="s">
        <v>409</v>
      </c>
      <c r="B21" s="1141"/>
      <c r="C21" s="1297"/>
      <c r="D21" s="1307"/>
      <c r="E21" s="1307"/>
      <c r="F21" s="1307"/>
      <c r="G21" s="1297"/>
      <c r="H21" s="1307"/>
      <c r="I21" s="1307"/>
      <c r="J21" s="1307"/>
    </row>
    <row r="22" spans="1:46" s="61" customFormat="1" ht="24" customHeight="1">
      <c r="A22" s="1112" t="s">
        <v>294</v>
      </c>
      <c r="B22" s="936"/>
      <c r="C22" s="1264">
        <v>34187</v>
      </c>
      <c r="D22" s="1301">
        <v>55591</v>
      </c>
      <c r="E22" s="1082"/>
      <c r="F22" s="1267">
        <v>-0.38502635318666689</v>
      </c>
      <c r="G22" s="1264">
        <v>131521</v>
      </c>
      <c r="H22" s="1301">
        <v>187126</v>
      </c>
      <c r="I22" s="1082"/>
      <c r="J22" s="1267">
        <v>-0.29715272062674347</v>
      </c>
    </row>
    <row r="23" spans="1:46" s="1012" customFormat="1" ht="29.85" customHeight="1">
      <c r="A23" s="1112" t="s">
        <v>465</v>
      </c>
      <c r="B23" s="932"/>
      <c r="C23" s="1305">
        <v>4490896</v>
      </c>
      <c r="D23" s="1308">
        <v>4473429</v>
      </c>
      <c r="E23" s="1309"/>
      <c r="F23" s="1267">
        <v>3.9046109818664833E-3</v>
      </c>
      <c r="G23" s="1310">
        <v>4490896</v>
      </c>
      <c r="H23" s="1308">
        <v>4473429</v>
      </c>
      <c r="I23" s="1309"/>
      <c r="J23" s="1267">
        <v>3.9046109818664833E-3</v>
      </c>
    </row>
    <row r="24" spans="1:46" s="1140" customFormat="1" ht="26.25" customHeight="1">
      <c r="A24" s="1113" t="s">
        <v>445</v>
      </c>
      <c r="B24" s="1141"/>
      <c r="C24" s="1297"/>
      <c r="D24" s="1307"/>
      <c r="E24" s="1307"/>
      <c r="F24" s="1311"/>
      <c r="G24" s="1297"/>
      <c r="H24" s="1307"/>
      <c r="I24" s="1307"/>
      <c r="J24" s="1311"/>
    </row>
    <row r="25" spans="1:46" s="61" customFormat="1" ht="24.6" customHeight="1">
      <c r="A25" s="1112" t="s">
        <v>470</v>
      </c>
      <c r="B25" s="936"/>
      <c r="C25" s="1664">
        <v>-444</v>
      </c>
      <c r="D25" s="1301">
        <v>23537</v>
      </c>
      <c r="E25" s="1082"/>
      <c r="F25" s="1279" t="s">
        <v>202</v>
      </c>
      <c r="G25" s="1264">
        <v>21614</v>
      </c>
      <c r="H25" s="1301">
        <v>81918</v>
      </c>
      <c r="I25" s="1082"/>
      <c r="J25" s="1267">
        <v>-0.73615078493127273</v>
      </c>
    </row>
    <row r="26" spans="1:46" s="61" customFormat="1" ht="29.1" customHeight="1">
      <c r="A26" s="1112" t="s">
        <v>464</v>
      </c>
      <c r="B26" s="936"/>
      <c r="C26" s="1310">
        <v>2132953</v>
      </c>
      <c r="D26" s="1308">
        <v>2070342</v>
      </c>
      <c r="E26" s="1312"/>
      <c r="F26" s="1285">
        <v>3.0241863421598944E-2</v>
      </c>
      <c r="G26" s="1310">
        <v>2132953</v>
      </c>
      <c r="H26" s="1308">
        <v>2070342</v>
      </c>
      <c r="I26" s="1309"/>
      <c r="J26" s="1267">
        <v>3.0241863421598944E-2</v>
      </c>
      <c r="AT26" s="1148"/>
    </row>
    <row r="27" spans="1:46" s="1140" customFormat="1" ht="27" customHeight="1">
      <c r="A27" s="1115" t="s">
        <v>410</v>
      </c>
      <c r="B27" s="1139"/>
      <c r="C27" s="1297"/>
      <c r="D27" s="1307"/>
      <c r="E27" s="1313"/>
      <c r="F27" s="1307"/>
      <c r="G27" s="1297"/>
      <c r="H27" s="1313"/>
      <c r="I27" s="1313"/>
      <c r="J27" s="1307"/>
    </row>
    <row r="28" spans="1:46" s="61" customFormat="1" ht="24.6" customHeight="1">
      <c r="A28" s="1114" t="s">
        <v>295</v>
      </c>
      <c r="B28" s="1142"/>
      <c r="C28" s="1303">
        <v>-42591</v>
      </c>
      <c r="D28" s="1265">
        <v>-38347</v>
      </c>
      <c r="E28" s="1314"/>
      <c r="F28" s="1267">
        <v>-0.11067358593892612</v>
      </c>
      <c r="G28" s="1303">
        <v>-187426</v>
      </c>
      <c r="H28" s="1301">
        <v>-176612</v>
      </c>
      <c r="I28" s="1082"/>
      <c r="J28" s="1267">
        <v>-6.1230267478993503E-2</v>
      </c>
    </row>
    <row r="29" spans="1:46" s="61" customFormat="1" ht="30" customHeight="1" thickBot="1">
      <c r="A29" s="1114" t="s">
        <v>446</v>
      </c>
      <c r="B29" s="1143"/>
      <c r="C29" s="1315">
        <v>1834191</v>
      </c>
      <c r="D29" s="1284">
        <v>2021617</v>
      </c>
      <c r="E29" s="1312"/>
      <c r="F29" s="1267">
        <v>-9.2710933871252565E-2</v>
      </c>
      <c r="G29" s="1315">
        <v>1834191</v>
      </c>
      <c r="H29" s="1308">
        <v>2021617</v>
      </c>
      <c r="I29" s="1309"/>
      <c r="J29" s="1267">
        <v>-9.2710933871252565E-2</v>
      </c>
    </row>
    <row r="30" spans="1:46" ht="37.35" customHeight="1" thickTop="1">
      <c r="A30" s="1144" t="s">
        <v>232</v>
      </c>
      <c r="B30" s="1145"/>
      <c r="C30" s="1145"/>
      <c r="D30" s="1145"/>
      <c r="E30" s="1145"/>
      <c r="F30" s="1145"/>
      <c r="G30" s="1145"/>
      <c r="H30" s="1145"/>
      <c r="I30" s="1145"/>
      <c r="J30" s="1145"/>
    </row>
    <row r="31" spans="1:46" ht="48.6" customHeight="1">
      <c r="A31" s="1146" t="s">
        <v>128</v>
      </c>
      <c r="B31" s="1931" t="s">
        <v>524</v>
      </c>
      <c r="C31" s="1931"/>
      <c r="D31" s="1931"/>
      <c r="E31" s="1931"/>
      <c r="F31" s="1931"/>
      <c r="G31" s="1931"/>
      <c r="H31" s="1931"/>
      <c r="I31" s="1931"/>
      <c r="J31" s="1931"/>
    </row>
    <row r="32" spans="1:46" s="1147" customFormat="1" ht="87.75" customHeight="1">
      <c r="A32" s="1146" t="s">
        <v>169</v>
      </c>
      <c r="B32" s="1931" t="s">
        <v>448</v>
      </c>
      <c r="C32" s="1931"/>
      <c r="D32" s="1931"/>
      <c r="E32" s="1931"/>
      <c r="F32" s="1931"/>
      <c r="G32" s="1931"/>
      <c r="H32" s="1931"/>
      <c r="I32" s="1931"/>
      <c r="J32" s="1931"/>
    </row>
    <row r="33" spans="1:10" ht="106.35" customHeight="1">
      <c r="A33" s="1146" t="s">
        <v>201</v>
      </c>
      <c r="B33" s="1934" t="s">
        <v>497</v>
      </c>
      <c r="C33" s="1934"/>
      <c r="D33" s="1934"/>
      <c r="E33" s="1934"/>
      <c r="F33" s="1934"/>
      <c r="G33" s="1934"/>
      <c r="H33" s="1934"/>
      <c r="I33" s="1934"/>
      <c r="J33" s="1934"/>
    </row>
    <row r="34" spans="1:10" ht="50.4" customHeight="1">
      <c r="A34" s="385" t="s">
        <v>200</v>
      </c>
      <c r="B34" s="1933" t="s">
        <v>413</v>
      </c>
      <c r="C34" s="1933"/>
      <c r="D34" s="1933"/>
      <c r="E34" s="1933"/>
      <c r="F34" s="1933"/>
      <c r="G34" s="1933"/>
      <c r="H34" s="1933"/>
      <c r="I34" s="1933"/>
      <c r="J34" s="1933"/>
    </row>
    <row r="35" spans="1:10" ht="57" customHeight="1">
      <c r="A35" s="385" t="s">
        <v>447</v>
      </c>
      <c r="B35" s="1933" t="s">
        <v>424</v>
      </c>
      <c r="C35" s="1933"/>
      <c r="D35" s="1933"/>
      <c r="E35" s="1933"/>
      <c r="F35" s="1933"/>
      <c r="G35" s="1933"/>
      <c r="H35" s="1933"/>
      <c r="I35" s="1933"/>
      <c r="J35" s="1933"/>
    </row>
    <row r="36" spans="1:10" ht="39" customHeight="1">
      <c r="A36" s="385"/>
      <c r="B36" s="1933"/>
      <c r="C36" s="1933"/>
      <c r="D36" s="1933"/>
      <c r="E36" s="1933"/>
      <c r="F36" s="1933"/>
      <c r="G36" s="1933"/>
      <c r="H36" s="1933"/>
      <c r="I36" s="1933"/>
      <c r="J36" s="1933"/>
    </row>
    <row r="37" spans="1:10" ht="39" customHeight="1">
      <c r="A37" s="385"/>
      <c r="B37" s="1933"/>
      <c r="C37" s="1933"/>
      <c r="D37" s="1933"/>
      <c r="E37" s="1933"/>
      <c r="F37" s="1933"/>
      <c r="G37" s="1933"/>
      <c r="H37" s="1933"/>
      <c r="I37" s="1933"/>
      <c r="J37" s="1933"/>
    </row>
    <row r="38" spans="1:10" ht="55.35" customHeight="1">
      <c r="A38" s="385"/>
      <c r="B38" s="1933"/>
      <c r="C38" s="1933"/>
      <c r="D38" s="1933"/>
      <c r="E38" s="1933"/>
      <c r="F38" s="1933"/>
      <c r="G38" s="1933"/>
      <c r="H38" s="1933"/>
      <c r="I38" s="1933"/>
      <c r="J38" s="1933"/>
    </row>
    <row r="39" spans="1:10" ht="48" customHeight="1">
      <c r="A39" s="385"/>
      <c r="B39" s="1932"/>
      <c r="C39" s="1932"/>
      <c r="D39" s="1932"/>
      <c r="E39" s="1932"/>
      <c r="F39" s="1932"/>
      <c r="G39" s="237"/>
      <c r="H39" s="237"/>
      <c r="I39" s="237"/>
    </row>
    <row r="40" spans="1:10">
      <c r="E40" s="237"/>
      <c r="F40" s="237"/>
      <c r="G40" s="237"/>
      <c r="H40" s="237"/>
      <c r="I40" s="237"/>
    </row>
    <row r="41" spans="1:10">
      <c r="E41" s="237"/>
      <c r="F41" s="237"/>
      <c r="G41" s="237"/>
      <c r="H41" s="237"/>
      <c r="I41" s="237"/>
    </row>
    <row r="42" spans="1:10">
      <c r="E42" s="237"/>
      <c r="F42" s="237"/>
      <c r="G42" s="237"/>
      <c r="H42" s="237"/>
      <c r="I42" s="237"/>
    </row>
    <row r="43" spans="1:10">
      <c r="E43" s="237"/>
      <c r="F43" s="237"/>
      <c r="G43" s="237"/>
      <c r="H43" s="237"/>
      <c r="I43" s="237"/>
    </row>
    <row r="44" spans="1:10">
      <c r="E44" s="237"/>
      <c r="F44" s="237"/>
      <c r="G44" s="237"/>
      <c r="H44" s="237"/>
      <c r="I44" s="237"/>
    </row>
    <row r="45" spans="1:10">
      <c r="E45" s="237"/>
      <c r="F45" s="237"/>
      <c r="G45" s="237"/>
      <c r="H45" s="237"/>
      <c r="I45" s="237"/>
    </row>
    <row r="46" spans="1:10">
      <c r="E46" s="237"/>
      <c r="F46" s="237"/>
      <c r="G46" s="237"/>
      <c r="H46" s="237"/>
      <c r="I46" s="237"/>
    </row>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sheetData>
  <mergeCells count="9">
    <mergeCell ref="B31:J31"/>
    <mergeCell ref="B39:F39"/>
    <mergeCell ref="B32:J32"/>
    <mergeCell ref="B34:J34"/>
    <mergeCell ref="B35:J35"/>
    <mergeCell ref="B36:J36"/>
    <mergeCell ref="B37:J37"/>
    <mergeCell ref="B33:J33"/>
    <mergeCell ref="B38:J38"/>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&amp;R&amp;8BCE Information financière supplémentaire – Quatrième trimestre de 2024 Page 8</oddFooter>
  </headerFooter>
  <customProperties>
    <customPr name="OrphanNamesChecked" r:id="rId2"/>
  </customProperties>
  <drawing r:id="rId3"/>
  <legacyDrawing r:id="rId4"/>
  <controls>
    <mc:AlternateContent xmlns:mc="http://schemas.openxmlformats.org/markup-compatibility/2006">
      <mc:Choice Requires="x14">
        <control shapeId="131073" r:id="rId5" name="FPMExcelClientSheetOptionstb1">
          <controlPr defaultSize="0" autoLine="0" r:id="rId6">
            <anchor moveWithCells="1" sizeWithCells="1">
              <from>
                <xdr:col>0</xdr:col>
                <xdr:colOff>0</xdr:colOff>
                <xdr:row>0</xdr:row>
                <xdr:rowOff>0</xdr:rowOff>
              </from>
              <to>
                <xdr:col>0</xdr:col>
                <xdr:colOff>0</xdr:colOff>
                <xdr:row>0</xdr:row>
                <xdr:rowOff>0</xdr:rowOff>
              </to>
            </anchor>
          </controlPr>
        </control>
      </mc:Choice>
      <mc:Fallback>
        <control shapeId="131073" r:id="rId5"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5546875" defaultRowHeight="16.8" outlineLevelRow="1" outlineLevelCol="1"/>
  <cols>
    <col min="1" max="1" width="96.44140625" style="59" customWidth="1"/>
    <col min="2" max="3" width="13" style="70" customWidth="1"/>
    <col min="4" max="4" width="1.5546875" style="70" customWidth="1"/>
    <col min="5" max="6" width="13" style="70" customWidth="1"/>
    <col min="7" max="7" width="1.5546875" style="121" customWidth="1"/>
    <col min="8" max="9" width="13" style="70" customWidth="1" outlineLevel="1"/>
    <col min="10" max="10" width="1.5546875" style="59" customWidth="1" outlineLevel="1"/>
    <col min="11" max="12" width="13" style="59" customWidth="1" outlineLevel="1"/>
    <col min="13" max="13" width="3.44140625" style="59" customWidth="1"/>
    <col min="14" max="14" width="13.44140625" style="59" customWidth="1"/>
    <col min="15" max="15" width="12.5546875" style="59" customWidth="1"/>
    <col min="16" max="16" width="1.5546875" style="59" customWidth="1"/>
    <col min="17" max="18" width="12.5546875" style="59" customWidth="1"/>
    <col min="19" max="19" width="11.44140625" style="59" bestFit="1" customWidth="1"/>
    <col min="20" max="20" width="10.5546875" style="106" bestFit="1" customWidth="1"/>
    <col min="21" max="21" width="8.5546875" style="59"/>
    <col min="22" max="22" width="10.44140625" style="59" bestFit="1" customWidth="1"/>
    <col min="23" max="16384" width="8.5546875" style="59"/>
  </cols>
  <sheetData>
    <row r="1" spans="1:22" ht="24">
      <c r="F1" s="75"/>
      <c r="G1" s="85"/>
      <c r="H1" s="54"/>
      <c r="I1" s="54"/>
      <c r="J1" s="54"/>
      <c r="K1" s="54"/>
      <c r="L1" s="75" t="s">
        <v>160</v>
      </c>
      <c r="M1" s="54"/>
      <c r="N1" s="54"/>
      <c r="O1" s="53"/>
      <c r="P1"/>
      <c r="Q1"/>
      <c r="R1"/>
      <c r="S1"/>
      <c r="T1"/>
    </row>
    <row r="2" spans="1:22" ht="18" customHeight="1">
      <c r="F2" s="86"/>
      <c r="G2" s="85"/>
      <c r="H2" s="54"/>
      <c r="I2" s="54"/>
      <c r="J2" s="54"/>
      <c r="K2" s="54"/>
      <c r="L2" s="86" t="s">
        <v>134</v>
      </c>
      <c r="M2" s="54"/>
      <c r="N2" s="54"/>
      <c r="O2" s="53"/>
      <c r="P2"/>
      <c r="Q2"/>
      <c r="R2"/>
      <c r="S2"/>
      <c r="T2"/>
    </row>
    <row r="3" spans="1:22" ht="16.5" customHeight="1">
      <c r="G3" s="85"/>
      <c r="H3" s="54"/>
      <c r="I3" s="54"/>
      <c r="J3" s="54"/>
      <c r="K3" s="54"/>
      <c r="L3" s="54"/>
      <c r="M3" s="54"/>
      <c r="N3" s="54"/>
      <c r="O3" s="53"/>
      <c r="P3"/>
      <c r="Q3"/>
      <c r="R3"/>
      <c r="S3"/>
      <c r="T3"/>
    </row>
    <row r="4" spans="1:22" ht="15.75" customHeight="1" thickBot="1">
      <c r="B4" s="87"/>
      <c r="C4" s="87"/>
      <c r="D4" s="87"/>
      <c r="E4" s="87"/>
      <c r="F4" s="87"/>
      <c r="G4" s="85"/>
      <c r="H4" s="54"/>
      <c r="I4" s="54"/>
      <c r="J4" s="54"/>
      <c r="K4" s="54"/>
      <c r="L4" s="54"/>
      <c r="M4" s="54"/>
      <c r="N4" s="54"/>
      <c r="O4" s="53"/>
      <c r="P4"/>
      <c r="Q4"/>
      <c r="R4"/>
      <c r="S4"/>
      <c r="T4"/>
    </row>
    <row r="5" spans="1:22" ht="33.75" customHeight="1" thickTop="1">
      <c r="A5" s="493" t="s">
        <v>15</v>
      </c>
      <c r="B5" s="494" t="s">
        <v>174</v>
      </c>
      <c r="C5" s="495" t="s">
        <v>175</v>
      </c>
      <c r="D5" s="74"/>
      <c r="E5" s="496" t="s">
        <v>10</v>
      </c>
      <c r="F5" s="496" t="s">
        <v>9</v>
      </c>
      <c r="G5" s="85"/>
      <c r="H5" s="494" t="s">
        <v>176</v>
      </c>
      <c r="I5" s="495" t="s">
        <v>141</v>
      </c>
      <c r="J5" s="74"/>
      <c r="K5" s="496" t="s">
        <v>10</v>
      </c>
      <c r="L5" s="496" t="s">
        <v>9</v>
      </c>
      <c r="M5" s="54"/>
      <c r="N5" s="54"/>
      <c r="O5" s="53"/>
      <c r="P5"/>
      <c r="Q5"/>
      <c r="R5"/>
      <c r="S5"/>
      <c r="T5"/>
    </row>
    <row r="6" spans="1:22" ht="12" customHeight="1">
      <c r="B6" s="88"/>
      <c r="C6" s="59"/>
      <c r="D6" s="59"/>
      <c r="E6" s="59"/>
      <c r="F6" s="59"/>
      <c r="G6" s="85"/>
      <c r="H6" s="88"/>
      <c r="I6" s="59"/>
      <c r="M6" s="53"/>
      <c r="N6" s="53"/>
      <c r="O6" s="53"/>
      <c r="P6"/>
      <c r="Q6"/>
      <c r="R6"/>
      <c r="S6"/>
      <c r="T6"/>
    </row>
    <row r="7" spans="1:22" s="91" customFormat="1" ht="15.75" customHeight="1">
      <c r="A7" s="89" t="s">
        <v>112</v>
      </c>
      <c r="B7" s="90"/>
      <c r="G7" s="92"/>
      <c r="H7" s="90"/>
      <c r="M7" s="53"/>
      <c r="N7" s="53"/>
      <c r="O7" s="53"/>
      <c r="P7"/>
      <c r="Q7"/>
      <c r="R7"/>
      <c r="S7"/>
      <c r="T7"/>
    </row>
    <row r="8" spans="1:22" ht="15.75" customHeight="1">
      <c r="A8" s="93" t="s">
        <v>21</v>
      </c>
      <c r="B8" s="94" t="e">
        <f>'BCE Inc. Seg Info HIST p5'!G23</f>
        <v>#VALUE!</v>
      </c>
      <c r="C8" s="95">
        <f>'BCE Inc. Seg Info HIST p5'!N23</f>
        <v>2475</v>
      </c>
      <c r="D8" s="79"/>
      <c r="E8" s="95" t="e">
        <f>B8-C8</f>
        <v>#VALUE!</v>
      </c>
      <c r="F8" s="402" t="e">
        <f>IF(OR((+E8/(ABS(C8)))&gt;100%,(+E8/(ABS(C8)))&lt;-100%),"n.m.",(+E8/(ABS(C8))))</f>
        <v>#VALUE!</v>
      </c>
      <c r="G8" s="85"/>
      <c r="H8" s="94" t="e">
        <f>'BCE Inc. Seg Info HIST p5'!E23</f>
        <v>#VALUE!</v>
      </c>
      <c r="I8" s="95">
        <f>'BCE Inc. Seg Info HIST p5'!O23+'BCE Inc. Seg Info HIST p5'!P23+'BCE Inc. Seg Info HIST p5'!Q23+'BCE Inc. Seg Info HIST p5'!N23</f>
        <v>8999</v>
      </c>
      <c r="J8" s="79"/>
      <c r="K8" s="95" t="e">
        <f>H8-I8</f>
        <v>#VALUE!</v>
      </c>
      <c r="L8" s="402" t="e">
        <f>IF(OR((+K8/(ABS(I8)))&gt;100%,(+K8/(ABS(I8)))&lt;-100%),"n.m.",(+K8/(ABS(I8))))</f>
        <v>#VALUE!</v>
      </c>
      <c r="M8" s="53"/>
      <c r="N8" s="53"/>
      <c r="O8" s="53"/>
      <c r="P8"/>
      <c r="Q8"/>
      <c r="R8"/>
      <c r="S8"/>
      <c r="T8"/>
    </row>
    <row r="9" spans="1:22" ht="15.75" customHeight="1">
      <c r="A9" s="93" t="s">
        <v>22</v>
      </c>
      <c r="B9" s="94" t="e">
        <f>'BCE Inc. Seg Info HIST p5'!G24</f>
        <v>#VALUE!</v>
      </c>
      <c r="C9" s="95">
        <f>'BCE Inc. Seg Info HIST p5'!N24</f>
        <v>3079</v>
      </c>
      <c r="D9" s="79"/>
      <c r="E9" s="95" t="e">
        <f>B9-C9</f>
        <v>#VALUE!</v>
      </c>
      <c r="F9" s="402" t="e">
        <f>IF(OR((+E9/(ABS(C9)))&gt;100%,(+E9/(ABS(C9)))&lt;-100%),"n.m.",(+E9/(ABS(C9))))</f>
        <v>#VALUE!</v>
      </c>
      <c r="G9" s="85"/>
      <c r="H9" s="94" t="e">
        <f>'BCE Inc. Seg Info HIST p5'!E24</f>
        <v>#VALUE!</v>
      </c>
      <c r="I9" s="95">
        <f>'BCE Inc. Seg Info HIST p5'!O24+'BCE Inc. Seg Info HIST p5'!P24+'BCE Inc. Seg Info HIST p5'!Q24+'BCE Inc. Seg Info HIST p5'!N24</f>
        <v>12178</v>
      </c>
      <c r="J9" s="79"/>
      <c r="K9" s="95" t="e">
        <f>H9-I9</f>
        <v>#VALUE!</v>
      </c>
      <c r="L9" s="402" t="e">
        <f>IF(OR((+K9/(ABS(I9)))&gt;100%,(+K9/(ABS(I9)))&lt;-100%),"n.m.",(+K9/(ABS(I9))))</f>
        <v>#VALUE!</v>
      </c>
      <c r="M9" s="53"/>
      <c r="N9" s="53"/>
      <c r="O9" s="53"/>
      <c r="P9"/>
      <c r="Q9"/>
      <c r="R9"/>
      <c r="S9"/>
      <c r="T9"/>
    </row>
    <row r="10" spans="1:22" ht="15.75" customHeight="1">
      <c r="A10" s="93" t="s">
        <v>23</v>
      </c>
      <c r="B10" s="94" t="e">
        <f>'BCE Inc. Seg Info HIST p5'!G25</f>
        <v>#VALUE!</v>
      </c>
      <c r="C10" s="95">
        <f>'BCE Inc. Seg Info HIST p5'!N25</f>
        <v>849</v>
      </c>
      <c r="D10" s="79"/>
      <c r="E10" s="95" t="e">
        <f>B10-C10</f>
        <v>#VALUE!</v>
      </c>
      <c r="F10" s="402" t="e">
        <f>IF(OR((+E10/(ABS(C10)))&gt;100%,(+E10/(ABS(C10)))&lt;-100%),"n.m.",(+E10/(ABS(C10))))</f>
        <v>#VALUE!</v>
      </c>
      <c r="G10" s="85"/>
      <c r="H10" s="94" t="e">
        <f>'BCE Inc. Seg Info HIST p5'!E25</f>
        <v>#VALUE!</v>
      </c>
      <c r="I10" s="95">
        <f>'BCE Inc. Seg Info HIST p5'!O25+'BCE Inc. Seg Info HIST p5'!P25+'BCE Inc. Seg Info HIST p5'!Q25+'BCE Inc. Seg Info HIST p5'!N25</f>
        <v>3036</v>
      </c>
      <c r="J10" s="79"/>
      <c r="K10" s="95" t="e">
        <f>H10-I10</f>
        <v>#VALUE!</v>
      </c>
      <c r="L10" s="402" t="e">
        <f>IF(OR((+K10/(ABS(I10)))&gt;100%,(+K10/(ABS(I10)))&lt;-100%),"n.m.",(+K10/(ABS(I10))))</f>
        <v>#VALUE!</v>
      </c>
      <c r="M10" s="53"/>
      <c r="N10" s="53"/>
      <c r="O10" s="53"/>
      <c r="P10"/>
      <c r="Q10"/>
      <c r="R10"/>
      <c r="S10"/>
      <c r="T10"/>
    </row>
    <row r="11" spans="1:22" ht="15.75" customHeight="1">
      <c r="A11" s="96" t="s">
        <v>24</v>
      </c>
      <c r="B11" s="94" t="e">
        <f>'BCE Inc. Seg Info HIST p5'!G26</f>
        <v>#VALUE!</v>
      </c>
      <c r="C11" s="97">
        <f>'BCE Inc. Seg Info HIST p5'!N26</f>
        <v>-194</v>
      </c>
      <c r="D11" s="79"/>
      <c r="E11" s="97" t="e">
        <f>B11-C11</f>
        <v>#VALUE!</v>
      </c>
      <c r="F11" s="402" t="e">
        <f>IF(OR((+E11/(ABS(C11)))&gt;100%,(+E11/(ABS(C11)))&lt;-100%),"n.m.",(+E11/(ABS(C11))))</f>
        <v>#VALUE!</v>
      </c>
      <c r="G11" s="85"/>
      <c r="H11" s="94" t="e">
        <f>'BCE Inc. Seg Info HIST p5'!E26</f>
        <v>#VALUE!</v>
      </c>
      <c r="I11" s="97">
        <f>'BCE Inc. Seg Info HIST p5'!O26+'BCE Inc. Seg Info HIST p5'!P26+'BCE Inc. Seg Info HIST p5'!Q26+'BCE Inc. Seg Info HIST p5'!N26</f>
        <v>-764</v>
      </c>
      <c r="J11" s="79"/>
      <c r="K11" s="97" t="e">
        <f>H11-I11</f>
        <v>#VALUE!</v>
      </c>
      <c r="L11" s="402" t="e">
        <f>IF(OR((+K11/(ABS(I11)))&gt;100%,(+K11/(ABS(I11)))&lt;-100%),"n.m.",(+K11/(ABS(I11))))</f>
        <v>#VALUE!</v>
      </c>
      <c r="M11" s="53"/>
      <c r="N11" s="53"/>
      <c r="O11" s="53"/>
      <c r="P11"/>
      <c r="Q11"/>
      <c r="R11"/>
      <c r="S11"/>
      <c r="T11"/>
    </row>
    <row r="12" spans="1:22" ht="15.75" customHeight="1">
      <c r="A12" s="70" t="s">
        <v>0</v>
      </c>
      <c r="B12" s="98" t="e">
        <f>'BCE Inc. Seg Info HIST p5'!G27</f>
        <v>#VALUE!</v>
      </c>
      <c r="C12" s="99">
        <f>'BCE Inc. Seg Info HIST p5'!N27</f>
        <v>6209</v>
      </c>
      <c r="D12" s="79"/>
      <c r="E12" s="99" t="e">
        <f>B12-C12</f>
        <v>#VALUE!</v>
      </c>
      <c r="F12" s="403" t="e">
        <f>IF(OR((+E12/(ABS(C12)))&gt;100%,(+E12/(ABS(C12)))&lt;-100%),"n.m.",(+E12/(ABS(C12))))</f>
        <v>#VALUE!</v>
      </c>
      <c r="G12" s="85"/>
      <c r="H12" s="98" t="e">
        <f>'BCE Inc. Seg Info HIST p5'!E27</f>
        <v>#VALUE!</v>
      </c>
      <c r="I12" s="99">
        <f>'BCE Inc. Seg Info HIST p5'!O27+'BCE Inc. Seg Info HIST p5'!P27+'BCE Inc. Seg Info HIST p5'!Q27+'BCE Inc. Seg Info HIST p5'!N27</f>
        <v>23449</v>
      </c>
      <c r="J12" s="79"/>
      <c r="K12" s="99" t="e">
        <f>H12-I12</f>
        <v>#VALUE!</v>
      </c>
      <c r="L12" s="403" t="e">
        <f>IF(OR((+K12/(ABS(I12)))&gt;100%,(+K12/(ABS(I12)))&lt;-100%),"n.m.",(+K12/(ABS(I12))))</f>
        <v>#VALUE!</v>
      </c>
      <c r="M12" s="53"/>
      <c r="N12" s="53"/>
      <c r="O12" s="53"/>
      <c r="P12"/>
      <c r="Q12"/>
      <c r="R12"/>
      <c r="S12"/>
      <c r="T12"/>
    </row>
    <row r="13" spans="1:22" ht="8.25" customHeight="1">
      <c r="A13" s="70"/>
      <c r="B13" s="94"/>
      <c r="C13" s="95"/>
      <c r="D13" s="100"/>
      <c r="E13" s="101"/>
      <c r="F13" s="102"/>
      <c r="G13" s="85"/>
      <c r="H13" s="94"/>
      <c r="I13" s="95"/>
      <c r="J13" s="100"/>
      <c r="K13" s="101"/>
      <c r="L13" s="102"/>
      <c r="M13" s="53"/>
      <c r="N13" s="53"/>
      <c r="O13" s="53"/>
      <c r="P13"/>
      <c r="Q13"/>
      <c r="R13"/>
      <c r="S13"/>
      <c r="T13"/>
      <c r="U13" s="103"/>
      <c r="V13" s="103"/>
    </row>
    <row r="14" spans="1:22" s="91" customFormat="1" ht="15.75" customHeight="1">
      <c r="A14" s="89" t="s">
        <v>54</v>
      </c>
      <c r="B14" s="104"/>
      <c r="C14" s="105"/>
      <c r="D14" s="105"/>
      <c r="E14" s="105"/>
      <c r="F14" s="409"/>
      <c r="G14" s="92"/>
      <c r="H14" s="104"/>
      <c r="I14" s="105"/>
      <c r="J14" s="105"/>
      <c r="K14" s="105"/>
      <c r="L14" s="409"/>
      <c r="M14" s="53"/>
      <c r="N14" s="53"/>
      <c r="O14" s="53"/>
      <c r="P14"/>
      <c r="Q14"/>
      <c r="R14"/>
      <c r="S14"/>
      <c r="T14"/>
    </row>
    <row r="15" spans="1:22" ht="15.75" customHeight="1">
      <c r="A15" s="93" t="s">
        <v>21</v>
      </c>
      <c r="B15" s="94" t="e">
        <f>'BCE Inc. Seg Info HIST p5'!G30</f>
        <v>#VALUE!</v>
      </c>
      <c r="C15" s="95">
        <f>'BCE Inc. Seg Info HIST p5'!N30</f>
        <v>-1524</v>
      </c>
      <c r="D15" s="79"/>
      <c r="E15" s="95" t="e">
        <f>B15-C15</f>
        <v>#VALUE!</v>
      </c>
      <c r="F15" s="402" t="e">
        <f>IF(OR((+E15/(ABS(C15)))&gt;100%,(+E15/(ABS(C15)))&lt;-100%),"n.m.",(+E15/(ABS(C15))))</f>
        <v>#VALUE!</v>
      </c>
      <c r="G15" s="85"/>
      <c r="H15" s="94" t="e">
        <f>'BCE Inc. Seg Info HIST p5'!E30</f>
        <v>#VALUE!</v>
      </c>
      <c r="I15" s="95">
        <f>'BCE Inc. Seg Info HIST p5'!O30+'BCE Inc. Seg Info HIST p5'!P30+'BCE Inc. Seg Info HIST p5'!Q30+'BCE Inc. Seg Info HIST p5'!N30</f>
        <v>-5146</v>
      </c>
      <c r="J15" s="79"/>
      <c r="K15" s="95" t="e">
        <f>H15-I15</f>
        <v>#VALUE!</v>
      </c>
      <c r="L15" s="402" t="e">
        <f>IF(OR((+K15/(ABS(I15)))&gt;100%,(+K15/(ABS(I15)))&lt;-100%),"n.m.",(+K15/(ABS(I15))))</f>
        <v>#VALUE!</v>
      </c>
      <c r="M15" s="53"/>
      <c r="N15" s="53"/>
      <c r="O15" s="53"/>
      <c r="P15"/>
      <c r="Q15"/>
      <c r="R15"/>
      <c r="S15"/>
      <c r="T15"/>
      <c r="V15" s="103"/>
    </row>
    <row r="16" spans="1:22" ht="15.75" customHeight="1">
      <c r="A16" s="93" t="s">
        <v>22</v>
      </c>
      <c r="B16" s="439" t="e">
        <f>'BCE Inc. Seg Info HIST p5'!G31</f>
        <v>#VALUE!</v>
      </c>
      <c r="C16" s="440">
        <f>'BCE Inc. Seg Info HIST p5'!N31</f>
        <v>-1753</v>
      </c>
      <c r="D16" s="119"/>
      <c r="E16" s="440" t="e">
        <f>B16-C16</f>
        <v>#VALUE!</v>
      </c>
      <c r="F16" s="442" t="e">
        <f>IF(OR((+E16/(ABS(C16)))&gt;100%,(+E16/(ABS(C16)))&lt;-100%),"n.m.",(+E16/(ABS(C16))))</f>
        <v>#VALUE!</v>
      </c>
      <c r="G16" s="85"/>
      <c r="H16" s="439" t="e">
        <f>'BCE Inc. Seg Info HIST p5'!E31</f>
        <v>#VALUE!</v>
      </c>
      <c r="I16" s="440">
        <f>'BCE Inc. Seg Info HIST p5'!O31+'BCE Inc. Seg Info HIST p5'!P31+'BCE Inc. Seg Info HIST p5'!Q31+'BCE Inc. Seg Info HIST p5'!N31</f>
        <v>-6863</v>
      </c>
      <c r="J16" s="119"/>
      <c r="K16" s="440" t="e">
        <f>H16-I16</f>
        <v>#VALUE!</v>
      </c>
      <c r="L16" s="442" t="e">
        <f>IF(OR((+K16/(ABS(I16)))&gt;100%,(+K16/(ABS(I16)))&lt;-100%),"n.m.",(+K16/(ABS(I16))))</f>
        <v>#VALUE!</v>
      </c>
      <c r="M16" s="53"/>
      <c r="N16" s="53"/>
      <c r="O16" s="53"/>
      <c r="P16"/>
      <c r="Q16"/>
      <c r="R16"/>
      <c r="S16"/>
      <c r="T16"/>
    </row>
    <row r="17" spans="1:22" ht="15.75" customHeight="1">
      <c r="A17" s="93" t="s">
        <v>23</v>
      </c>
      <c r="B17" s="439" t="e">
        <f>'BCE Inc. Seg Info HIST p5'!G32</f>
        <v>#VALUE!</v>
      </c>
      <c r="C17" s="440">
        <f>'BCE Inc. Seg Info HIST p5'!N32</f>
        <v>-696</v>
      </c>
      <c r="D17" s="119"/>
      <c r="E17" s="440" t="e">
        <f>B17-C17</f>
        <v>#VALUE!</v>
      </c>
      <c r="F17" s="442" t="e">
        <f>IF(OR((+E17/(ABS(C17)))&gt;100%,(+E17/(ABS(C17)))&lt;-100%),"n.m.",(+E17/(ABS(C17))))</f>
        <v>#VALUE!</v>
      </c>
      <c r="G17" s="85"/>
      <c r="H17" s="439" t="e">
        <f>'BCE Inc. Seg Info HIST p5'!E32</f>
        <v>#VALUE!</v>
      </c>
      <c r="I17" s="440">
        <f>'BCE Inc. Seg Info HIST p5'!O32+'BCE Inc. Seg Info HIST p5'!P32+'BCE Inc. Seg Info HIST p5'!Q32+'BCE Inc. Seg Info HIST p5'!N32</f>
        <v>-2311</v>
      </c>
      <c r="J17" s="119"/>
      <c r="K17" s="440" t="e">
        <f>H17-I17</f>
        <v>#VALUE!</v>
      </c>
      <c r="L17" s="442" t="e">
        <f>IF(OR((+K17/(ABS(I17)))&gt;100%,(+K17/(ABS(I17)))&lt;-100%),"n.m.",(+K17/(ABS(I17))))</f>
        <v>#VALUE!</v>
      </c>
      <c r="M17" s="53"/>
      <c r="N17" s="53"/>
      <c r="O17" s="53"/>
      <c r="P17"/>
      <c r="Q17"/>
      <c r="R17"/>
      <c r="S17"/>
      <c r="T17"/>
      <c r="V17" s="106"/>
    </row>
    <row r="18" spans="1:22" ht="15.75" customHeight="1">
      <c r="A18" s="96" t="s">
        <v>24</v>
      </c>
      <c r="B18" s="439" t="e">
        <f>'BCE Inc. Seg Info HIST p5'!G33</f>
        <v>#VALUE!</v>
      </c>
      <c r="C18" s="806">
        <f>'BCE Inc. Seg Info HIST p5'!N33</f>
        <v>194</v>
      </c>
      <c r="D18" s="119"/>
      <c r="E18" s="806" t="e">
        <f>B18-C18</f>
        <v>#VALUE!</v>
      </c>
      <c r="F18" s="442" t="e">
        <f>IF(OR((+E18/(ABS(C18)))&gt;100%,(+E18/(ABS(C18)))&lt;-100%),"n.m.",(+E18/(ABS(C18))))</f>
        <v>#VALUE!</v>
      </c>
      <c r="G18" s="85"/>
      <c r="H18" s="439" t="e">
        <f>'BCE Inc. Seg Info HIST p5'!E33</f>
        <v>#VALUE!</v>
      </c>
      <c r="I18" s="806">
        <f>'BCE Inc. Seg Info HIST p5'!O33+'BCE Inc. Seg Info HIST p5'!P33+'BCE Inc. Seg Info HIST p5'!Q33+'BCE Inc. Seg Info HIST p5'!N33</f>
        <v>764</v>
      </c>
      <c r="J18" s="119"/>
      <c r="K18" s="806" t="e">
        <f>H18-I18</f>
        <v>#VALUE!</v>
      </c>
      <c r="L18" s="442" t="e">
        <f>IF(OR((+K18/(ABS(I18)))&gt;100%,(+K18/(ABS(I18)))&lt;-100%),"n.m.",(+K18/(ABS(I18))))</f>
        <v>#VALUE!</v>
      </c>
      <c r="M18" s="53"/>
      <c r="N18" s="53"/>
      <c r="O18" s="53"/>
      <c r="P18"/>
      <c r="Q18"/>
      <c r="R18"/>
      <c r="S18"/>
      <c r="T18"/>
      <c r="V18" s="106"/>
    </row>
    <row r="19" spans="1:22" ht="15.75" customHeight="1">
      <c r="A19" s="70" t="s">
        <v>0</v>
      </c>
      <c r="B19" s="448" t="e">
        <f>'BCE Inc. Seg Info HIST p5'!G34</f>
        <v>#VALUE!</v>
      </c>
      <c r="C19" s="449">
        <f>'BCE Inc. Seg Info HIST p5'!N34</f>
        <v>-3779</v>
      </c>
      <c r="D19" s="119"/>
      <c r="E19" s="449" t="e">
        <f>B19-C19</f>
        <v>#VALUE!</v>
      </c>
      <c r="F19" s="450" t="e">
        <f>IF(OR((+E19/(ABS(C19)))&gt;100%,(+E19/(ABS(C19)))&lt;-100%),"n.m.",(+E19/(ABS(C19))))</f>
        <v>#VALUE!</v>
      </c>
      <c r="G19" s="85"/>
      <c r="H19" s="448" t="e">
        <f>'BCE Inc. Seg Info HIST p5'!E34</f>
        <v>#VALUE!</v>
      </c>
      <c r="I19" s="449">
        <f>'BCE Inc. Seg Info HIST p5'!O34+'BCE Inc. Seg Info HIST p5'!P34+'BCE Inc. Seg Info HIST p5'!Q34+'BCE Inc. Seg Info HIST p5'!N34</f>
        <v>-13556</v>
      </c>
      <c r="J19" s="119"/>
      <c r="K19" s="449" t="e">
        <f>H19-I19</f>
        <v>#VALUE!</v>
      </c>
      <c r="L19" s="450" t="e">
        <f>IF(OR((+K19/(ABS(I19)))&gt;100%,(+K19/(ABS(I19)))&lt;-100%),"n.m.",(+K19/(ABS(I19))))</f>
        <v>#VALUE!</v>
      </c>
      <c r="M19" s="53"/>
      <c r="N19" s="53"/>
      <c r="O19" s="53"/>
      <c r="P19"/>
      <c r="Q19"/>
      <c r="R19"/>
      <c r="S19"/>
      <c r="T19"/>
      <c r="V19" s="106"/>
    </row>
    <row r="20" spans="1:22" s="111" customFormat="1" ht="9" customHeight="1">
      <c r="A20" s="107"/>
      <c r="B20" s="108"/>
      <c r="C20" s="109"/>
      <c r="D20" s="110"/>
      <c r="E20" s="109"/>
      <c r="F20" s="410"/>
      <c r="G20" s="85"/>
      <c r="H20" s="108"/>
      <c r="I20" s="109"/>
      <c r="J20" s="110"/>
      <c r="K20" s="109"/>
      <c r="L20" s="410"/>
      <c r="M20" s="53"/>
      <c r="N20" s="53"/>
      <c r="O20" s="53"/>
      <c r="P20"/>
      <c r="Q20"/>
      <c r="R20"/>
      <c r="S20"/>
      <c r="T20"/>
      <c r="V20" s="103"/>
    </row>
    <row r="21" spans="1:22" s="91" customFormat="1">
      <c r="A21" s="89" t="s">
        <v>16</v>
      </c>
      <c r="B21" s="104"/>
      <c r="C21" s="105"/>
      <c r="D21" s="105"/>
      <c r="E21" s="105"/>
      <c r="F21" s="409"/>
      <c r="G21" s="92"/>
      <c r="H21" s="104"/>
      <c r="I21" s="105"/>
      <c r="J21" s="105"/>
      <c r="K21" s="105"/>
      <c r="L21" s="409"/>
      <c r="M21" s="53"/>
      <c r="N21" s="53"/>
      <c r="O21" s="53"/>
      <c r="P21"/>
      <c r="Q21"/>
      <c r="R21"/>
      <c r="S21"/>
      <c r="T21"/>
    </row>
    <row r="22" spans="1:22" ht="18.75" customHeight="1">
      <c r="A22" s="93" t="s">
        <v>21</v>
      </c>
      <c r="B22" s="94" t="e">
        <f>'BCE Inc. Seg Info HIST p5'!G37</f>
        <v>#VALUE!</v>
      </c>
      <c r="C22" s="95">
        <f>'BCE Inc. Seg Info HIST p5'!N37</f>
        <v>951</v>
      </c>
      <c r="D22" s="79"/>
      <c r="E22" s="95" t="e">
        <f>B22-C22</f>
        <v>#VALUE!</v>
      </c>
      <c r="F22" s="402" t="e">
        <f>IF(OR((+E22/(ABS(C22)))&gt;100%,(+E22/(ABS(C22)))&lt;-100%),"n.m.",(+E22/(ABS(C22))))</f>
        <v>#VALUE!</v>
      </c>
      <c r="G22" s="85"/>
      <c r="H22" s="94" t="e">
        <f>'BCE Inc. Seg Info HIST p5'!E37</f>
        <v>#VALUE!</v>
      </c>
      <c r="I22" s="95">
        <f>'BCE Inc. Seg Info HIST p5'!O37+'BCE Inc. Seg Info HIST p5'!P37+'BCE Inc. Seg Info HIST p5'!Q37+'BCE Inc. Seg Info HIST p5'!N37</f>
        <v>3853</v>
      </c>
      <c r="J22" s="79"/>
      <c r="K22" s="95" t="e">
        <f>H22-I22</f>
        <v>#VALUE!</v>
      </c>
      <c r="L22" s="402" t="e">
        <f>IF(OR((+K22/(ABS(I22)))&gt;100%,(+K22/(ABS(I22)))&lt;-100%),"n.m.",(+K22/(ABS(I22))))</f>
        <v>#VALUE!</v>
      </c>
      <c r="M22" s="53"/>
      <c r="N22" s="53"/>
      <c r="O22" s="53"/>
      <c r="P22"/>
      <c r="Q22"/>
      <c r="R22"/>
      <c r="S22"/>
      <c r="T22"/>
    </row>
    <row r="23" spans="1:22" ht="15.75" customHeight="1">
      <c r="A23" s="112" t="s">
        <v>52</v>
      </c>
      <c r="B23" s="113" t="e">
        <f>'BCE Inc. Seg Info HIST p5'!G38</f>
        <v>#VALUE!</v>
      </c>
      <c r="C23" s="114">
        <f>'BCE Inc. Seg Info HIST p5'!N38</f>
        <v>0.38400000000000001</v>
      </c>
      <c r="D23" s="115"/>
      <c r="E23" s="116"/>
      <c r="F23" s="408" t="e">
        <f>((ROUND(B23,3)-ROUND(C23,3))*100)</f>
        <v>#VALUE!</v>
      </c>
      <c r="G23" s="85"/>
      <c r="H23" s="113" t="e">
        <f>'BCE Inc. Seg Info HIST p5'!E38</f>
        <v>#VALUE!</v>
      </c>
      <c r="I23" s="114">
        <f>I22/I8</f>
        <v>0.42815868429825538</v>
      </c>
      <c r="J23" s="115"/>
      <c r="K23" s="116"/>
      <c r="L23" s="408" t="e">
        <f>((ROUND(H23,3)-ROUND(I23,3))*100)</f>
        <v>#VALUE!</v>
      </c>
      <c r="M23" s="53"/>
      <c r="N23" s="53"/>
      <c r="O23" s="53"/>
      <c r="P23"/>
      <c r="Q23"/>
      <c r="R23"/>
      <c r="S23"/>
      <c r="T23"/>
      <c r="V23" s="106"/>
    </row>
    <row r="24" spans="1:22" ht="15.75" customHeight="1">
      <c r="A24" s="93" t="s">
        <v>22</v>
      </c>
      <c r="B24" s="439" t="e">
        <f>'BCE Inc. Seg Info HIST p5'!G39</f>
        <v>#VALUE!</v>
      </c>
      <c r="C24" s="440">
        <f>'BCE Inc. Seg Info HIST p5'!N39</f>
        <v>1326</v>
      </c>
      <c r="D24" s="119"/>
      <c r="E24" s="440" t="e">
        <f>B24-C24</f>
        <v>#VALUE!</v>
      </c>
      <c r="F24" s="442" t="e">
        <f>IF(OR((+E24/(ABS(C24)))&gt;100%,(+E24/(ABS(C24)))&lt;-100%),"n.m.",(+E24/(ABS(C24))))</f>
        <v>#VALUE!</v>
      </c>
      <c r="G24" s="85"/>
      <c r="H24" s="439" t="e">
        <f>'BCE Inc. Seg Info HIST p5'!E39</f>
        <v>#VALUE!</v>
      </c>
      <c r="I24" s="440">
        <f>'BCE Inc. Seg Info HIST p5'!O39+'BCE Inc. Seg Info HIST p5'!P39+'BCE Inc. Seg Info HIST p5'!Q39+'BCE Inc. Seg Info HIST p5'!N39</f>
        <v>5315</v>
      </c>
      <c r="J24" s="119"/>
      <c r="K24" s="440" t="e">
        <f>H24-I24</f>
        <v>#VALUE!</v>
      </c>
      <c r="L24" s="452">
        <v>0</v>
      </c>
      <c r="M24" s="53"/>
      <c r="N24" s="53"/>
      <c r="O24" s="53"/>
      <c r="P24"/>
      <c r="Q24"/>
      <c r="R24"/>
      <c r="S24"/>
      <c r="T24"/>
    </row>
    <row r="25" spans="1:22" ht="15.75" customHeight="1">
      <c r="A25" s="112" t="s">
        <v>53</v>
      </c>
      <c r="B25" s="807" t="e">
        <f>'BCE Inc. Seg Info HIST p5'!G40</f>
        <v>#VALUE!</v>
      </c>
      <c r="C25" s="508">
        <f>'BCE Inc. Seg Info HIST p5'!N40</f>
        <v>0.43099999999999999</v>
      </c>
      <c r="D25" s="445"/>
      <c r="E25" s="808"/>
      <c r="F25" s="447" t="e">
        <f>((ROUND(B25,3)-ROUND(C25,3))*100)</f>
        <v>#VALUE!</v>
      </c>
      <c r="G25" s="85"/>
      <c r="H25" s="807" t="e">
        <f>'BCE Inc. Seg Info HIST p5'!E40</f>
        <v>#VALUE!</v>
      </c>
      <c r="I25" s="508">
        <f>I24/I9</f>
        <v>0.43644276564296269</v>
      </c>
      <c r="J25" s="445"/>
      <c r="K25" s="808"/>
      <c r="L25" s="447" t="e">
        <f>((ROUND(H25,3)-ROUND(I25,3))*100)</f>
        <v>#VALUE!</v>
      </c>
      <c r="M25" s="53"/>
      <c r="N25" s="53"/>
      <c r="O25" s="53"/>
      <c r="P25"/>
      <c r="Q25"/>
      <c r="R25"/>
      <c r="S25"/>
      <c r="T25"/>
    </row>
    <row r="26" spans="1:22" ht="15.75" customHeight="1">
      <c r="A26" s="93" t="s">
        <v>23</v>
      </c>
      <c r="B26" s="439" t="e">
        <f>'BCE Inc. Seg Info HIST p5'!G41</f>
        <v>#VALUE!</v>
      </c>
      <c r="C26" s="440">
        <f>'BCE Inc. Seg Info HIST p5'!N41</f>
        <v>153</v>
      </c>
      <c r="D26" s="313"/>
      <c r="E26" s="440" t="e">
        <f>B26-C26</f>
        <v>#VALUE!</v>
      </c>
      <c r="F26" s="442" t="e">
        <f>IF(OR((+E26/(ABS(C26)))&gt;100%,(+E26/(ABS(C26)))&lt;-100%),"n.m.",(+E26/(ABS(C26))))</f>
        <v>#VALUE!</v>
      </c>
      <c r="G26" s="85"/>
      <c r="H26" s="439" t="e">
        <f>'BCE Inc. Seg Info HIST p5'!E41</f>
        <v>#VALUE!</v>
      </c>
      <c r="I26" s="440">
        <f>'BCE Inc. Seg Info HIST p5'!O41+'BCE Inc. Seg Info HIST p5'!P41+'BCE Inc. Seg Info HIST p5'!Q41+'BCE Inc. Seg Info HIST p5'!N41</f>
        <v>725</v>
      </c>
      <c r="J26" s="313"/>
      <c r="K26" s="440" t="e">
        <f>H26-I26</f>
        <v>#VALUE!</v>
      </c>
      <c r="L26" s="442" t="e">
        <f>IF(OR((+K26/(ABS(I26)))&gt;100%,(+K26/(ABS(I26)))&lt;-100%),"n.m.",(+K26/(ABS(I26))))</f>
        <v>#VALUE!</v>
      </c>
      <c r="M26" s="53"/>
      <c r="N26" s="53"/>
      <c r="O26" s="53"/>
      <c r="P26"/>
      <c r="Q26"/>
      <c r="R26"/>
      <c r="S26"/>
      <c r="T26"/>
    </row>
    <row r="27" spans="1:22" ht="15.75" customHeight="1">
      <c r="A27" s="112" t="s">
        <v>52</v>
      </c>
      <c r="B27" s="444" t="e">
        <f>'BCE Inc. Seg Info HIST p5'!G42</f>
        <v>#VALUE!</v>
      </c>
      <c r="C27" s="508">
        <f>'BCE Inc. Seg Info HIST p5'!N42</f>
        <v>0.18</v>
      </c>
      <c r="D27" s="809"/>
      <c r="E27" s="810"/>
      <c r="F27" s="447" t="e">
        <f>((ROUND(B27,3)-ROUND(C27,3))*100)</f>
        <v>#VALUE!</v>
      </c>
      <c r="G27" s="85"/>
      <c r="H27" s="444" t="e">
        <f>('BCE Inc. Seg Info HIST p5'!E42)</f>
        <v>#VALUE!</v>
      </c>
      <c r="I27" s="508">
        <f>I26/I10</f>
        <v>0.23880105401844531</v>
      </c>
      <c r="J27" s="809"/>
      <c r="K27" s="810"/>
      <c r="L27" s="447" t="e">
        <f>((ROUND(H27,3)-ROUND(I27,3))*100)</f>
        <v>#VALUE!</v>
      </c>
      <c r="M27" s="53"/>
      <c r="N27" s="53"/>
      <c r="O27" s="53"/>
      <c r="P27"/>
      <c r="Q27"/>
      <c r="R27"/>
      <c r="S27"/>
      <c r="T27"/>
    </row>
    <row r="28" spans="1:22" ht="15.75" customHeight="1">
      <c r="A28" s="70" t="s">
        <v>0</v>
      </c>
      <c r="B28" s="448" t="e">
        <f>'BCE Inc. Seg Info HIST p5'!G43</f>
        <v>#VALUE!</v>
      </c>
      <c r="C28" s="449">
        <f>'BCE Inc. Seg Info HIST p5'!N43</f>
        <v>2430</v>
      </c>
      <c r="D28" s="119"/>
      <c r="E28" s="449" t="e">
        <f>B28-C28</f>
        <v>#VALUE!</v>
      </c>
      <c r="F28" s="450" t="e">
        <f>IF(OR((+E28/(ABS(C28)))&gt;100%,(+E28/(ABS(C28)))&lt;-100%),"n.m.",(+E28/(ABS(C28))))</f>
        <v>#VALUE!</v>
      </c>
      <c r="G28" s="85"/>
      <c r="H28" s="448" t="e">
        <f>'BCE Inc. Seg Info HIST p5'!E43</f>
        <v>#VALUE!</v>
      </c>
      <c r="I28" s="449">
        <f>'BCE Inc. Seg Info HIST p5'!O43+'BCE Inc. Seg Info HIST p5'!P43+'BCE Inc. Seg Info HIST p5'!Q43+'BCE Inc. Seg Info HIST p5'!N43</f>
        <v>9893</v>
      </c>
      <c r="J28" s="119"/>
      <c r="K28" s="449" t="e">
        <f>H28-I28</f>
        <v>#VALUE!</v>
      </c>
      <c r="L28" s="450" t="e">
        <f>IF(OR((+K28/(ABS(I28)))&gt;100%,(+K28/(ABS(I28)))&lt;-100%),"n.m.",(+K28/(ABS(I28))))</f>
        <v>#VALUE!</v>
      </c>
      <c r="M28" s="53"/>
      <c r="N28" s="53"/>
      <c r="O28" s="53"/>
      <c r="P28"/>
      <c r="Q28"/>
      <c r="R28"/>
      <c r="S28"/>
      <c r="T28"/>
      <c r="U28" s="106"/>
    </row>
    <row r="29" spans="1:22" ht="15.75" customHeight="1">
      <c r="A29" s="112" t="s">
        <v>52</v>
      </c>
      <c r="B29" s="807" t="e">
        <f>'BCE Inc. Seg Info HIST p5'!G44</f>
        <v>#VALUE!</v>
      </c>
      <c r="C29" s="508">
        <f>'BCE Inc. Seg Info HIST p5'!N44</f>
        <v>0.39100000000000001</v>
      </c>
      <c r="D29" s="445"/>
      <c r="E29" s="440"/>
      <c r="F29" s="452" t="e">
        <f>((ROUND(B29,3)-ROUND(C29,3))*100)</f>
        <v>#VALUE!</v>
      </c>
      <c r="G29" s="85"/>
      <c r="H29" s="807" t="e">
        <f>'BCE Inc. Seg Info HIST p5'!E44</f>
        <v>#VALUE!</v>
      </c>
      <c r="I29" s="508">
        <f>I28/I12</f>
        <v>0.4218943238517634</v>
      </c>
      <c r="J29" s="445"/>
      <c r="K29" s="440"/>
      <c r="L29" s="452" t="e">
        <f>((ROUND(I29,3)-ROUND(H29,3))*100)</f>
        <v>#VALUE!</v>
      </c>
      <c r="M29" s="53"/>
      <c r="N29" s="53"/>
      <c r="O29" s="53"/>
      <c r="P29"/>
      <c r="Q29"/>
      <c r="R29"/>
      <c r="S29"/>
      <c r="T29"/>
    </row>
    <row r="30" spans="1:22" s="111" customFormat="1" ht="10.5" customHeight="1">
      <c r="A30" s="112"/>
      <c r="B30" s="117"/>
      <c r="C30" s="116"/>
      <c r="D30" s="118"/>
      <c r="E30" s="79"/>
      <c r="F30" s="328"/>
      <c r="G30" s="85"/>
      <c r="H30" s="117"/>
      <c r="I30" s="116"/>
      <c r="J30" s="118"/>
      <c r="K30" s="79"/>
      <c r="L30" s="328"/>
      <c r="M30" s="53"/>
      <c r="N30" s="53"/>
      <c r="O30" s="53"/>
      <c r="P30"/>
      <c r="Q30"/>
      <c r="R30"/>
      <c r="S30"/>
      <c r="T30"/>
    </row>
    <row r="31" spans="1:22" s="91" customFormat="1" ht="15.75" customHeight="1">
      <c r="A31" s="89" t="s">
        <v>1</v>
      </c>
      <c r="B31" s="104"/>
      <c r="C31" s="105"/>
      <c r="E31" s="105"/>
      <c r="F31" s="411"/>
      <c r="G31" s="92"/>
      <c r="H31" s="104"/>
      <c r="I31" s="105"/>
      <c r="K31" s="105"/>
      <c r="L31" s="411"/>
      <c r="M31" s="53"/>
      <c r="N31" s="53"/>
      <c r="O31" s="53"/>
      <c r="P31"/>
      <c r="Q31"/>
      <c r="R31"/>
      <c r="S31"/>
      <c r="T31"/>
    </row>
    <row r="32" spans="1:22" ht="15.75" customHeight="1">
      <c r="A32" s="438" t="s">
        <v>21</v>
      </c>
      <c r="B32" s="439">
        <f>+'BCE Inc. Seg Info HIST p5'!G47</f>
        <v>308</v>
      </c>
      <c r="C32" s="440">
        <f>+'BCE Inc. Seg Info HIST p5'!N47</f>
        <v>273</v>
      </c>
      <c r="D32" s="119"/>
      <c r="E32" s="441">
        <f>C32-B32</f>
        <v>-35</v>
      </c>
      <c r="F32" s="442">
        <f>IF(OR((+E32/(ABS(C32)))&gt;100%,(+E32/(ABS(C32)))&lt;-100%),"n.m.",(+E32/(ABS(C32))))</f>
        <v>-0.12820512820512819</v>
      </c>
      <c r="G32" s="524"/>
      <c r="H32" s="439">
        <f>+'BCE Inc. Seg Info HIST p5'!E47</f>
        <v>1084</v>
      </c>
      <c r="I32" s="440">
        <f>'BCE Inc. Seg Info HIST p5'!O47+'BCE Inc. Seg Info HIST p5'!P47+'BCE Inc. Seg Info HIST p5'!Q47+'BCE Inc. Seg Info HIST p5'!N47</f>
        <v>1120</v>
      </c>
      <c r="J32" s="119"/>
      <c r="K32" s="441">
        <f>I32-H32</f>
        <v>36</v>
      </c>
      <c r="L32" s="442">
        <f>IF(OR((+K32/(ABS(I32)))&gt;100%,(+K32/(ABS(I32)))&lt;-100%),"n.m.",(+K32/(ABS(I32))))</f>
        <v>3.214285714285714E-2</v>
      </c>
      <c r="M32" s="54"/>
      <c r="N32" s="54"/>
      <c r="O32" s="54"/>
      <c r="P32" s="85"/>
      <c r="Q32" s="85"/>
      <c r="R32" s="85"/>
      <c r="S32" s="85"/>
      <c r="T32"/>
    </row>
    <row r="33" spans="1:20" ht="19.350000000000001" customHeight="1">
      <c r="A33" s="469" t="s">
        <v>164</v>
      </c>
      <c r="B33" s="444" t="e">
        <f>+'BCE Inc. Seg Info HIST p5'!G48</f>
        <v>#VALUE!</v>
      </c>
      <c r="C33" s="508">
        <f>+'BCE Inc. Seg Info HIST p5'!N48</f>
        <v>0.11030303030303031</v>
      </c>
      <c r="D33" s="445"/>
      <c r="E33" s="446"/>
      <c r="F33" s="447" t="e">
        <f>((ROUND(C33,3)-ROUND(B33,3))*100)</f>
        <v>#VALUE!</v>
      </c>
      <c r="G33" s="524"/>
      <c r="H33" s="444" t="e">
        <f>'BCE Inc. Seg Info HIST p5'!E48</f>
        <v>#VALUE!</v>
      </c>
      <c r="I33" s="508">
        <f>I32/I8</f>
        <v>0.12445827314146016</v>
      </c>
      <c r="J33" s="445"/>
      <c r="K33" s="446"/>
      <c r="L33" s="447" t="e">
        <f>((ROUND(I33,3)-ROUND(H33,3))*100)</f>
        <v>#VALUE!</v>
      </c>
      <c r="M33" s="54"/>
      <c r="N33" s="54"/>
      <c r="O33" s="54"/>
      <c r="P33" s="85"/>
      <c r="Q33" s="85"/>
      <c r="R33" s="85"/>
      <c r="S33" s="85"/>
      <c r="T33"/>
    </row>
    <row r="34" spans="1:20">
      <c r="A34" s="438" t="s">
        <v>22</v>
      </c>
      <c r="B34" s="439">
        <f>+'BCE Inc. Seg Info HIST p5'!G49</f>
        <v>1251</v>
      </c>
      <c r="C34" s="440">
        <f>+'BCE Inc. Seg Info HIST p5'!N49</f>
        <v>1141</v>
      </c>
      <c r="D34" s="119"/>
      <c r="E34" s="440">
        <f>C34-B34</f>
        <v>-110</v>
      </c>
      <c r="F34" s="442">
        <f>IF(OR((+E34/(ABS(C34)))&gt;100%,(+E34/(ABS(C34)))&lt;-100%),"n.m.",(+E34/(ABS(C34))))</f>
        <v>-9.6406660823838738E-2</v>
      </c>
      <c r="G34" s="525"/>
      <c r="H34" s="439">
        <f>+'BCE Inc. Seg Info HIST p5'!E49</f>
        <v>3887</v>
      </c>
      <c r="I34" s="440">
        <f>'BCE Inc. Seg Info HIST p5'!O49+'BCE Inc. Seg Info HIST p5'!P49+'BCE Inc. Seg Info HIST p5'!Q49+'BCE Inc. Seg Info HIST p5'!N49</f>
        <v>3612</v>
      </c>
      <c r="J34" s="119"/>
      <c r="K34" s="440">
        <f>I34-H34</f>
        <v>-275</v>
      </c>
      <c r="L34" s="442">
        <f>IF(OR((+K34/(ABS(I34)))&gt;100%,(+K34/(ABS(I34)))&lt;-100%),"n.m.",(+K34/(ABS(I34))))</f>
        <v>-7.6135105204872641E-2</v>
      </c>
      <c r="M34" s="54"/>
      <c r="N34" s="54"/>
      <c r="O34" s="54"/>
      <c r="P34" s="85"/>
      <c r="Q34" s="85"/>
      <c r="R34" s="85"/>
      <c r="S34" s="85"/>
      <c r="T34"/>
    </row>
    <row r="35" spans="1:20" ht="15.75" customHeight="1">
      <c r="A35" s="443" t="s">
        <v>74</v>
      </c>
      <c r="B35" s="444" t="e">
        <f>+'BCE Inc. Seg Info HIST p5'!G50</f>
        <v>#VALUE!</v>
      </c>
      <c r="C35" s="508">
        <f>+'BCE Inc. Seg Info HIST p5'!N50</f>
        <v>0.37057486196817147</v>
      </c>
      <c r="D35" s="445"/>
      <c r="E35" s="119"/>
      <c r="F35" s="447" t="e">
        <f>((ROUND(C35,3)-ROUND(B35,3))*100)</f>
        <v>#VALUE!</v>
      </c>
      <c r="G35" s="525"/>
      <c r="H35" s="444" t="e">
        <f>'BCE Inc. Seg Info HIST p5'!E50</f>
        <v>#VALUE!</v>
      </c>
      <c r="I35" s="508">
        <f>I34/I9</f>
        <v>0.29660042699950728</v>
      </c>
      <c r="J35" s="445"/>
      <c r="K35" s="119"/>
      <c r="L35" s="447" t="e">
        <f>((ROUND(I35,3)-ROUND(H35,3))*100)</f>
        <v>#VALUE!</v>
      </c>
      <c r="M35" s="54"/>
      <c r="N35" s="54"/>
      <c r="O35" s="54"/>
      <c r="P35" s="85"/>
      <c r="Q35" s="85"/>
      <c r="R35" s="85"/>
      <c r="S35" s="85"/>
      <c r="T35"/>
    </row>
    <row r="36" spans="1:20" ht="18.75" customHeight="1">
      <c r="A36" s="438" t="s">
        <v>23</v>
      </c>
      <c r="B36" s="439">
        <f>+'BCE Inc. Seg Info HIST p5'!G51</f>
        <v>79</v>
      </c>
      <c r="C36" s="440">
        <f>+'BCE Inc. Seg Info HIST p5'!N51</f>
        <v>52</v>
      </c>
      <c r="D36" s="445"/>
      <c r="E36" s="120">
        <f>C36-B36</f>
        <v>-27</v>
      </c>
      <c r="F36" s="442">
        <f>IF(OR((+E36/(ABS(C36)))&gt;100%,(+E36/(ABS(C36)))&lt;-100%),"n.m.",(+E36/(ABS(C36))))</f>
        <v>-0.51923076923076927</v>
      </c>
      <c r="G36" s="525"/>
      <c r="H36" s="439">
        <f>+'BCE Inc. Seg Info HIST p5'!E51</f>
        <v>162</v>
      </c>
      <c r="I36" s="440">
        <f>'BCE Inc. Seg Info HIST p5'!O51+'BCE Inc. Seg Info HIST p5'!P51+'BCE Inc. Seg Info HIST p5'!Q51+'BCE Inc. Seg Info HIST p5'!N51</f>
        <v>120</v>
      </c>
      <c r="J36" s="445"/>
      <c r="K36" s="120">
        <f>I36-H36</f>
        <v>-42</v>
      </c>
      <c r="L36" s="442">
        <f>IF(OR((+K36/(ABS(I36)))&gt;100%,(+K36/(ABS(I36)))&lt;-100%),"n.m.",(+K36/(ABS(I36))))</f>
        <v>-0.35</v>
      </c>
      <c r="M36" s="54"/>
      <c r="N36" s="54"/>
      <c r="O36" s="54"/>
      <c r="P36" s="85"/>
      <c r="Q36" s="85"/>
      <c r="R36" s="85"/>
      <c r="S36" s="85"/>
      <c r="T36"/>
    </row>
    <row r="37" spans="1:20" ht="15.75" customHeight="1">
      <c r="A37" s="443" t="s">
        <v>74</v>
      </c>
      <c r="B37" s="444" t="e">
        <f>'BCE Inc. Seg Info HIST p5'!G52</f>
        <v>#VALUE!</v>
      </c>
      <c r="C37" s="509">
        <f>'BCE Inc. Seg Info HIST p5'!N52</f>
        <v>6.1248527679623084E-2</v>
      </c>
      <c r="D37" s="445"/>
      <c r="E37" s="445"/>
      <c r="F37" s="447" t="e">
        <f>((ROUND(C37,3)-ROUND(B37,3))*100)</f>
        <v>#VALUE!</v>
      </c>
      <c r="G37" s="525"/>
      <c r="H37" s="444" t="e">
        <f>'BCE Inc. Seg Info HIST p5'!E52</f>
        <v>#VALUE!</v>
      </c>
      <c r="I37" s="509">
        <f>I36/I10</f>
        <v>3.9525691699604744E-2</v>
      </c>
      <c r="J37" s="445"/>
      <c r="K37" s="445"/>
      <c r="L37" s="447" t="e">
        <f>((ROUND(I37,3)-ROUND(H37,3))*100)</f>
        <v>#VALUE!</v>
      </c>
      <c r="M37" s="54"/>
      <c r="N37" s="54"/>
      <c r="O37" s="54"/>
      <c r="P37" s="85"/>
      <c r="Q37" s="85"/>
      <c r="R37" s="85"/>
      <c r="S37" s="85"/>
      <c r="T37"/>
    </row>
    <row r="38" spans="1:20" ht="15.75" customHeight="1">
      <c r="A38" s="121" t="s">
        <v>0</v>
      </c>
      <c r="B38" s="448" t="e">
        <f>'BCE Inc. Seg Info HIST p5'!G53</f>
        <v>#VALUE!</v>
      </c>
      <c r="C38" s="449">
        <f>'BCE Inc. Seg Info HIST p5'!N53</f>
        <v>1466</v>
      </c>
      <c r="D38" s="119"/>
      <c r="E38" s="449" t="e">
        <f>C38-B38</f>
        <v>#VALUE!</v>
      </c>
      <c r="F38" s="450" t="e">
        <f>IF(OR((+E38/(ABS(C38)))&gt;100%,(+E38/(ABS(C38)))&lt;-100%),"n.m.",(+E38/(ABS(C38))))</f>
        <v>#VALUE!</v>
      </c>
      <c r="G38" s="525"/>
      <c r="H38" s="448" t="e">
        <f>'BCE Inc. Seg Info HIST p5'!E53</f>
        <v>#VALUE!</v>
      </c>
      <c r="I38" s="449">
        <f>'BCE Inc. Seg Info HIST p5'!O53+'BCE Inc. Seg Info HIST p5'!P53+'BCE Inc. Seg Info HIST p5'!Q53+'BCE Inc. Seg Info HIST p5'!N53</f>
        <v>4852</v>
      </c>
      <c r="J38" s="119"/>
      <c r="K38" s="449" t="e">
        <f>I38-H38</f>
        <v>#VALUE!</v>
      </c>
      <c r="L38" s="450" t="e">
        <f>IF(OR((+K38/(ABS(I38)))&gt;100%,(+K38/(ABS(I38)))&lt;-100%),"n.m.",(+K38/(ABS(I38))))</f>
        <v>#VALUE!</v>
      </c>
      <c r="M38" s="54"/>
      <c r="N38" s="54"/>
      <c r="O38" s="54"/>
      <c r="P38" s="85"/>
      <c r="Q38" s="85"/>
      <c r="R38" s="85"/>
      <c r="S38" s="85"/>
      <c r="T38"/>
    </row>
    <row r="39" spans="1:20" ht="18" thickBot="1">
      <c r="A39" s="443" t="s">
        <v>74</v>
      </c>
      <c r="B39" s="451" t="e">
        <f>'BCE Inc. Seg Info HIST p5'!G54</f>
        <v>#VALUE!</v>
      </c>
      <c r="C39" s="508">
        <f>'BCE Inc. Seg Info HIST p5'!N54</f>
        <v>0.23610887421484941</v>
      </c>
      <c r="D39" s="445"/>
      <c r="E39" s="119"/>
      <c r="F39" s="452" t="e">
        <f>((ROUND(C39,3)-ROUND(B39,3))*100)</f>
        <v>#VALUE!</v>
      </c>
      <c r="G39" s="525"/>
      <c r="H39" s="451" t="e">
        <f>'BCE Inc. Seg Info HIST p5'!E54</f>
        <v>#VALUE!</v>
      </c>
      <c r="I39" s="508">
        <f>I38/I12</f>
        <v>0.20691713932363853</v>
      </c>
      <c r="J39" s="445"/>
      <c r="K39" s="119"/>
      <c r="L39" s="452" t="e">
        <f>((ROUND(I39,3)-ROUND(H39,3))*100)</f>
        <v>#VALUE!</v>
      </c>
      <c r="M39" s="54"/>
      <c r="N39" s="54"/>
      <c r="O39" s="54"/>
      <c r="P39" s="85"/>
      <c r="Q39" s="85"/>
      <c r="R39" s="85"/>
      <c r="S39" s="85"/>
      <c r="T39"/>
    </row>
    <row r="40" spans="1:20" ht="12.75" customHeight="1" thickTop="1">
      <c r="A40" s="121"/>
      <c r="B40" s="122"/>
      <c r="C40" s="122"/>
      <c r="D40" s="122"/>
      <c r="E40" s="122"/>
      <c r="F40" s="122"/>
      <c r="G40" s="85"/>
      <c r="H40" s="54"/>
      <c r="I40" s="54"/>
      <c r="J40" s="54"/>
      <c r="K40" s="54"/>
      <c r="L40" s="54"/>
      <c r="M40" s="54"/>
      <c r="N40" s="54"/>
      <c r="O40" s="54"/>
      <c r="P40" s="85"/>
      <c r="Q40" s="85"/>
      <c r="R40" s="85"/>
      <c r="S40" s="85"/>
      <c r="T40"/>
    </row>
    <row r="41" spans="1:20" ht="12.75" customHeight="1">
      <c r="A41" s="121"/>
      <c r="B41" s="122"/>
      <c r="C41" s="122"/>
      <c r="D41" s="122"/>
      <c r="E41" s="122"/>
      <c r="F41" s="122"/>
      <c r="G41" s="85"/>
      <c r="H41" s="54"/>
      <c r="I41" s="54"/>
      <c r="J41" s="54"/>
      <c r="K41" s="54"/>
      <c r="L41" s="54"/>
      <c r="M41" s="54"/>
      <c r="N41" s="54"/>
      <c r="O41" s="54"/>
      <c r="P41" s="85"/>
      <c r="Q41" s="85"/>
      <c r="R41" s="85"/>
      <c r="S41" s="85"/>
      <c r="T41"/>
    </row>
    <row r="42" spans="1:20" ht="17.25" customHeight="1">
      <c r="A42" s="490" t="s">
        <v>156</v>
      </c>
      <c r="B42" s="122"/>
      <c r="C42" s="122"/>
      <c r="D42" s="122"/>
      <c r="E42" s="122"/>
      <c r="F42" s="122"/>
      <c r="G42" s="85"/>
      <c r="H42" s="54"/>
      <c r="I42" s="54"/>
      <c r="J42" s="54"/>
      <c r="K42" s="54"/>
      <c r="L42" s="54"/>
      <c r="M42" s="53"/>
      <c r="N42" s="53"/>
      <c r="O42" s="53"/>
      <c r="P42"/>
      <c r="Q42"/>
      <c r="R42"/>
      <c r="S42"/>
      <c r="T42"/>
    </row>
    <row r="43" spans="1:20" hidden="1" outlineLevel="1">
      <c r="A43" s="468" t="s">
        <v>13</v>
      </c>
      <c r="B43" s="121"/>
      <c r="C43" s="121"/>
      <c r="D43" s="121"/>
      <c r="G43" s="85"/>
      <c r="H43" s="54"/>
      <c r="I43" s="54"/>
      <c r="J43" s="54"/>
      <c r="K43" s="54"/>
      <c r="L43" s="54"/>
      <c r="M43" s="53"/>
      <c r="N43" s="53"/>
      <c r="O43" s="53"/>
      <c r="P43"/>
      <c r="Q43"/>
      <c r="R43"/>
      <c r="S43"/>
      <c r="T43"/>
    </row>
    <row r="44" spans="1:20" collapsed="1">
      <c r="A44" s="313"/>
      <c r="B44" s="121"/>
      <c r="C44" s="121"/>
      <c r="D44" s="121"/>
      <c r="G44" s="85"/>
      <c r="H44" s="53"/>
      <c r="I44" s="53"/>
      <c r="J44" s="53"/>
      <c r="K44" s="53"/>
      <c r="L44" s="53"/>
      <c r="M44" s="53"/>
      <c r="N44" s="53"/>
      <c r="O44" s="53"/>
      <c r="P44"/>
      <c r="Q44"/>
      <c r="R44"/>
      <c r="S44"/>
      <c r="T44"/>
    </row>
    <row r="45" spans="1:20">
      <c r="A45" s="313"/>
      <c r="B45" s="121"/>
      <c r="C45" s="121"/>
      <c r="D45" s="121"/>
      <c r="G45" s="85"/>
      <c r="H45"/>
      <c r="I45"/>
      <c r="J45"/>
      <c r="K45"/>
      <c r="L45"/>
      <c r="M45"/>
      <c r="N45"/>
      <c r="O45"/>
      <c r="P45"/>
      <c r="Q45"/>
      <c r="R45"/>
      <c r="S45"/>
      <c r="T45"/>
    </row>
    <row r="46" spans="1:20">
      <c r="A46" s="313"/>
      <c r="B46" s="121"/>
      <c r="C46" s="121"/>
      <c r="D46" s="121"/>
    </row>
    <row r="47" spans="1:20">
      <c r="A47" s="313"/>
      <c r="B47" s="121"/>
      <c r="C47" s="121"/>
      <c r="D47" s="121"/>
    </row>
    <row r="66" spans="12:12">
      <c r="L66" s="522"/>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30480</xdr:colOff>
                <xdr:row>0</xdr:row>
                <xdr:rowOff>30480</xdr:rowOff>
              </to>
            </anchor>
          </controlPr>
        </control>
      </mc:Choice>
      <mc:Fallback>
        <control shapeId="36865"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44140625" defaultRowHeight="16.8" outlineLevelRow="1" outlineLevelCol="1"/>
  <cols>
    <col min="1" max="1" width="9.44140625" style="60" customWidth="1"/>
    <col min="2" max="2" width="3" style="60" customWidth="1"/>
    <col min="3" max="3" width="92.5546875" style="60" customWidth="1"/>
    <col min="4" max="4" width="17" style="57" customWidth="1"/>
    <col min="5" max="5" width="1.5546875" style="57" customWidth="1"/>
    <col min="6" max="6" width="17.44140625" style="57" bestFit="1" customWidth="1"/>
    <col min="7" max="7" width="1.5546875" style="57" customWidth="1"/>
    <col min="8" max="8" width="15.44140625" style="57" customWidth="1"/>
    <col min="9" max="9" width="1.5546875" style="57" customWidth="1" outlineLevel="1"/>
    <col min="10" max="10" width="17.44140625" style="57" customWidth="1" outlineLevel="1"/>
    <col min="11" max="11" width="1.5546875" style="57" customWidth="1" outlineLevel="1"/>
    <col min="12" max="12" width="17.44140625" style="60" customWidth="1" outlineLevel="1"/>
    <col min="13" max="13" width="1.5546875" style="57" customWidth="1" outlineLevel="1"/>
    <col min="14" max="14" width="15.44140625" style="60" customWidth="1" outlineLevel="1"/>
    <col min="15" max="15" width="1.5546875" style="60" customWidth="1" outlineLevel="1"/>
    <col min="16" max="21" width="9.44140625" style="60"/>
    <col min="22" max="22" width="15.44140625" style="60" customWidth="1"/>
    <col min="23" max="16384" width="9.44140625" style="60"/>
  </cols>
  <sheetData>
    <row r="1" spans="2:22" ht="17.25" customHeight="1">
      <c r="B1" s="56"/>
      <c r="C1" s="56"/>
      <c r="D1" s="56"/>
      <c r="E1" s="56"/>
      <c r="F1" s="56"/>
      <c r="G1" s="56"/>
      <c r="H1" s="56"/>
      <c r="I1" s="56"/>
      <c r="J1" s="56"/>
      <c r="K1" s="56"/>
      <c r="L1" s="68"/>
      <c r="M1" s="56"/>
    </row>
    <row r="2" spans="2:22" ht="25.2">
      <c r="B2" s="56"/>
      <c r="C2" s="56"/>
      <c r="H2" s="71"/>
      <c r="K2" s="59"/>
      <c r="N2" s="657" t="s">
        <v>189</v>
      </c>
    </row>
    <row r="3" spans="2:22" ht="13.5" customHeight="1">
      <c r="B3" s="56"/>
      <c r="C3" s="56"/>
      <c r="D3" s="59"/>
      <c r="E3" s="59"/>
      <c r="F3" s="59"/>
      <c r="G3" s="59"/>
      <c r="H3" s="59"/>
      <c r="I3" s="59"/>
      <c r="J3" s="59"/>
      <c r="K3" s="59"/>
      <c r="L3" s="68"/>
      <c r="M3" s="56"/>
      <c r="N3" s="58"/>
      <c r="O3" s="58"/>
    </row>
    <row r="4" spans="2:22" ht="15.75" customHeight="1" thickBot="1">
      <c r="B4" s="538"/>
      <c r="C4" s="538"/>
      <c r="D4" s="539"/>
      <c r="E4" s="539"/>
      <c r="F4" s="539"/>
      <c r="G4" s="539"/>
      <c r="H4" s="539"/>
      <c r="I4" s="539"/>
      <c r="J4" s="539"/>
      <c r="K4" s="539"/>
      <c r="L4" s="540"/>
      <c r="M4" s="538"/>
      <c r="N4" s="541"/>
      <c r="O4" s="78"/>
    </row>
    <row r="5" spans="2:22" ht="18.75" customHeight="1" thickTop="1">
      <c r="B5" s="220"/>
      <c r="C5" s="220"/>
      <c r="D5" s="542" t="s">
        <v>111</v>
      </c>
      <c r="E5" s="543"/>
      <c r="F5" s="544" t="s">
        <v>111</v>
      </c>
      <c r="G5" s="221"/>
      <c r="H5" s="221"/>
      <c r="I5" s="545"/>
      <c r="J5" s="542" t="s">
        <v>93</v>
      </c>
      <c r="K5" s="543"/>
      <c r="L5" s="544" t="s">
        <v>93</v>
      </c>
      <c r="M5" s="221"/>
      <c r="N5" s="221"/>
      <c r="P5" s="221"/>
    </row>
    <row r="6" spans="2:22" ht="16.5" customHeight="1" thickBot="1">
      <c r="B6" s="546" t="s">
        <v>15</v>
      </c>
      <c r="C6" s="546"/>
      <c r="D6" s="547">
        <v>2022</v>
      </c>
      <c r="E6" s="548"/>
      <c r="F6" s="549">
        <v>2021</v>
      </c>
      <c r="G6" s="544"/>
      <c r="H6" s="549" t="s">
        <v>9</v>
      </c>
      <c r="I6" s="545"/>
      <c r="J6" s="547">
        <v>2022</v>
      </c>
      <c r="K6" s="548"/>
      <c r="L6" s="549">
        <v>2021</v>
      </c>
      <c r="M6" s="544"/>
      <c r="N6" s="549" t="s">
        <v>9</v>
      </c>
      <c r="O6" s="476"/>
      <c r="P6" s="471"/>
      <c r="Q6" s="53"/>
      <c r="R6" s="53"/>
      <c r="S6" s="53"/>
      <c r="T6" s="53"/>
      <c r="U6" s="53"/>
      <c r="V6" s="53"/>
    </row>
    <row r="7" spans="2:22" s="222" customFormat="1" ht="17.399999999999999">
      <c r="B7" s="550" t="s">
        <v>21</v>
      </c>
      <c r="C7" s="550"/>
      <c r="D7" s="551"/>
      <c r="E7" s="552"/>
      <c r="F7" s="553" t="s">
        <v>11</v>
      </c>
      <c r="G7" s="245"/>
      <c r="H7" s="245"/>
      <c r="I7" s="245"/>
      <c r="J7" s="551"/>
      <c r="K7" s="552"/>
      <c r="L7" s="553" t="s">
        <v>11</v>
      </c>
      <c r="M7" s="245"/>
      <c r="N7" s="245"/>
      <c r="O7" s="476"/>
      <c r="P7" s="471"/>
      <c r="Q7" s="53"/>
      <c r="R7" s="53"/>
      <c r="S7" s="53"/>
      <c r="T7" s="53"/>
      <c r="U7" s="53"/>
      <c r="V7" s="53"/>
    </row>
    <row r="8" spans="2:22" ht="17.399999999999999">
      <c r="B8" s="554" t="s">
        <v>112</v>
      </c>
      <c r="C8" s="554"/>
      <c r="D8" s="555"/>
      <c r="E8" s="556"/>
      <c r="F8" s="557"/>
      <c r="G8" s="221"/>
      <c r="H8" s="558"/>
      <c r="I8" s="220"/>
      <c r="J8" s="555"/>
      <c r="K8" s="556"/>
      <c r="L8" s="557"/>
      <c r="M8" s="221"/>
      <c r="N8" s="558"/>
      <c r="O8" s="476"/>
      <c r="P8" s="471"/>
      <c r="Q8" s="53"/>
      <c r="R8" s="53"/>
      <c r="S8" s="53"/>
      <c r="T8" s="53"/>
      <c r="U8" s="53"/>
      <c r="V8" s="53"/>
    </row>
    <row r="9" spans="2:22" ht="17.399999999999999">
      <c r="B9" s="559" t="s">
        <v>107</v>
      </c>
      <c r="C9" s="559"/>
      <c r="D9" s="560" t="e">
        <f>'Bell Wireless HIST p7'!F18</f>
        <v>#VALUE!</v>
      </c>
      <c r="E9" s="556"/>
      <c r="F9" s="557">
        <f>'Bell Wireless HIST p7'!M18</f>
        <v>1641</v>
      </c>
      <c r="G9" s="221"/>
      <c r="H9" s="561" t="e">
        <f>IF(OR(((ABS(D9-F9)/F9))&gt;100%,((ABS(D9-F9)/F9))&lt;-100%),"n.m.",((D9-F9)/ABS(F9)))</f>
        <v>#VALUE!</v>
      </c>
      <c r="I9" s="562"/>
      <c r="J9" s="560" t="e">
        <f>'Bell Wireless HIST p7'!D18</f>
        <v>#VALUE!</v>
      </c>
      <c r="K9" s="556"/>
      <c r="L9" s="557">
        <f>'Bell Wireless HIST p7'!N18+'Bell Wireless HIST p7'!O18+'Bell Wireless HIST p7'!P18+'Bell Wireless HIST p7'!M18</f>
        <v>6355</v>
      </c>
      <c r="M9" s="221"/>
      <c r="N9" s="561" t="e">
        <f>IF(OR(((ABS(J9-L9)/L9))&gt;100%,((ABS(J9-L9)/L9))&lt;-100%),"n.m.",((J9-L9)/ABS(L9)))</f>
        <v>#VALUE!</v>
      </c>
      <c r="O9" s="476"/>
      <c r="P9" s="526"/>
      <c r="Q9" s="53"/>
      <c r="R9" s="53"/>
      <c r="S9" s="53"/>
      <c r="T9" s="53"/>
      <c r="U9" s="53"/>
      <c r="V9" s="53"/>
    </row>
    <row r="10" spans="2:22" ht="17.399999999999999">
      <c r="B10" s="559" t="s">
        <v>108</v>
      </c>
      <c r="C10" s="559"/>
      <c r="D10" s="560" t="e">
        <f>'Bell Wireless HIST p7'!F19</f>
        <v>#VALUE!</v>
      </c>
      <c r="E10" s="556"/>
      <c r="F10" s="557">
        <f>'Bell Wireless HIST p7'!M19</f>
        <v>11</v>
      </c>
      <c r="G10" s="221"/>
      <c r="H10" s="561" t="e">
        <f>IF(OR(((ABS(D10-F10)/F10))&gt;100%,((ABS(D10-F10)/F10))&lt;-100%),"n.m.",((D10-F10)/ABS(F10)))</f>
        <v>#VALUE!</v>
      </c>
      <c r="I10" s="562"/>
      <c r="J10" s="560" t="e">
        <f>'Bell Wireless HIST p7'!D19</f>
        <v>#VALUE!</v>
      </c>
      <c r="K10" s="556"/>
      <c r="L10" s="557">
        <f>'Bell Wireless HIST p7'!N19+'Bell Wireless HIST p7'!O19+'Bell Wireless HIST p7'!P19+'Bell Wireless HIST p7'!M19</f>
        <v>45</v>
      </c>
      <c r="M10" s="221"/>
      <c r="N10" s="561" t="e">
        <f>IF(OR(((ABS(J10-L10)/L10))&gt;100%,((ABS(J10-L10)/L10))&lt;-100%),"n.m.",((J10-L10)/ABS(L10)))</f>
        <v>#VALUE!</v>
      </c>
      <c r="O10" s="476"/>
      <c r="P10" s="471"/>
      <c r="Q10" s="53"/>
      <c r="R10" s="53"/>
      <c r="S10" s="53"/>
      <c r="T10" s="53"/>
      <c r="U10" s="53"/>
      <c r="V10" s="53"/>
    </row>
    <row r="11" spans="2:22" s="222" customFormat="1" ht="15.75" customHeight="1">
      <c r="B11" s="563" t="s">
        <v>145</v>
      </c>
      <c r="C11" s="563"/>
      <c r="D11" s="564" t="e">
        <f>'Bell Wireless HIST p7'!F20</f>
        <v>#VALUE!</v>
      </c>
      <c r="E11" s="565"/>
      <c r="F11" s="566">
        <f>'Bell Wireless HIST p7'!M20</f>
        <v>1652</v>
      </c>
      <c r="G11" s="567"/>
      <c r="H11" s="568" t="e">
        <f t="shared" ref="H11:H18" si="0">IF(OR(((ABS(D11-F11)/F11))&gt;100%,((ABS(D11-F11)/F11))&lt;-100%),"n.m.",((D11-F11)/ABS(F11)))</f>
        <v>#VALUE!</v>
      </c>
      <c r="I11" s="569"/>
      <c r="J11" s="564" t="e">
        <f>'Bell Wireless HIST p7'!D20</f>
        <v>#VALUE!</v>
      </c>
      <c r="K11" s="565"/>
      <c r="L11" s="566">
        <f>'Bell Wireless HIST p7'!N20+'Bell Wireless HIST p7'!O20+'Bell Wireless HIST p7'!P20+'Bell Wireless HIST p7'!M20</f>
        <v>6400</v>
      </c>
      <c r="M11" s="567"/>
      <c r="N11" s="568" t="e">
        <f t="shared" ref="N11:N18" si="1">IF(OR(((ABS(J11-L11)/L11))&gt;100%,((ABS(J11-L11)/L11))&lt;-100%),"n.m.",((J11-L11)/ABS(L11)))</f>
        <v>#VALUE!</v>
      </c>
      <c r="O11" s="476"/>
      <c r="P11" s="471"/>
      <c r="Q11" s="53"/>
      <c r="R11" s="53"/>
      <c r="S11" s="53"/>
      <c r="T11" s="53"/>
      <c r="U11" s="53"/>
      <c r="V11" s="53"/>
    </row>
    <row r="12" spans="2:22" ht="17.399999999999999">
      <c r="B12" s="559" t="s">
        <v>109</v>
      </c>
      <c r="C12" s="559"/>
      <c r="D12" s="570" t="e">
        <f>'Bell Wireless HIST p7'!F21</f>
        <v>#VALUE!</v>
      </c>
      <c r="E12" s="571"/>
      <c r="F12" s="571">
        <f>'Bell Wireless HIST p7'!M21</f>
        <v>821</v>
      </c>
      <c r="G12" s="571"/>
      <c r="H12" s="572" t="e">
        <f t="shared" si="0"/>
        <v>#VALUE!</v>
      </c>
      <c r="I12" s="573"/>
      <c r="J12" s="570" t="e">
        <f>'Bell Wireless HIST p7'!D21</f>
        <v>#VALUE!</v>
      </c>
      <c r="K12" s="571"/>
      <c r="L12" s="571">
        <f>'Bell Wireless HIST p7'!N21+'Bell Wireless HIST p7'!O21+'Bell Wireless HIST p7'!P21+'Bell Wireless HIST p7'!M21</f>
        <v>2593</v>
      </c>
      <c r="M12" s="571"/>
      <c r="N12" s="572" t="e">
        <f t="shared" si="1"/>
        <v>#VALUE!</v>
      </c>
      <c r="O12" s="476"/>
      <c r="P12" s="471"/>
      <c r="Q12" s="53"/>
      <c r="R12" s="53"/>
      <c r="S12" s="53"/>
      <c r="T12" s="53"/>
      <c r="U12" s="53"/>
      <c r="V12" s="53"/>
    </row>
    <row r="13" spans="2:22" ht="17.399999999999999">
      <c r="B13" s="559" t="s">
        <v>110</v>
      </c>
      <c r="C13" s="559"/>
      <c r="D13" s="574" t="e">
        <f>'Bell Wireless HIST p7'!F22</f>
        <v>#VALUE!</v>
      </c>
      <c r="E13" s="556"/>
      <c r="F13" s="557">
        <f>'Bell Wireless HIST p7'!M22</f>
        <v>2</v>
      </c>
      <c r="G13" s="221"/>
      <c r="H13" s="575">
        <v>0</v>
      </c>
      <c r="I13" s="562"/>
      <c r="J13" s="560" t="e">
        <f>'Bell Wireless HIST p7'!D22</f>
        <v>#VALUE!</v>
      </c>
      <c r="K13" s="556"/>
      <c r="L13" s="557">
        <f>'Bell Wireless HIST p7'!N22+'Bell Wireless HIST p7'!O22+'Bell Wireless HIST p7'!P22+'Bell Wireless HIST p7'!M22</f>
        <v>6</v>
      </c>
      <c r="M13" s="221"/>
      <c r="N13" s="576" t="e">
        <f t="shared" si="1"/>
        <v>#VALUE!</v>
      </c>
      <c r="O13" s="476"/>
      <c r="P13" s="471"/>
      <c r="Q13" s="53"/>
      <c r="R13" s="53"/>
      <c r="S13" s="53"/>
      <c r="T13" s="53"/>
      <c r="U13" s="53"/>
      <c r="V13" s="53"/>
    </row>
    <row r="14" spans="2:22" s="222" customFormat="1" ht="15.75" customHeight="1">
      <c r="B14" s="563" t="s">
        <v>146</v>
      </c>
      <c r="C14" s="563"/>
      <c r="D14" s="564" t="e">
        <f>'Bell Wireless HIST p7'!F23</f>
        <v>#VALUE!</v>
      </c>
      <c r="E14" s="565"/>
      <c r="F14" s="566">
        <f>'Bell Wireless HIST p7'!M23</f>
        <v>823</v>
      </c>
      <c r="G14" s="567"/>
      <c r="H14" s="568" t="e">
        <f t="shared" si="0"/>
        <v>#VALUE!</v>
      </c>
      <c r="I14" s="569"/>
      <c r="J14" s="564" t="e">
        <f>'Bell Wireless HIST p7'!D23</f>
        <v>#VALUE!</v>
      </c>
      <c r="K14" s="565"/>
      <c r="L14" s="566">
        <f>'Bell Wireless HIST p7'!N23+'Bell Wireless HIST p7'!O23+'Bell Wireless HIST p7'!P23+'Bell Wireless HIST p7'!M23</f>
        <v>2599</v>
      </c>
      <c r="M14" s="567"/>
      <c r="N14" s="568" t="e">
        <f t="shared" si="1"/>
        <v>#VALUE!</v>
      </c>
      <c r="O14" s="476"/>
      <c r="P14" s="471"/>
      <c r="Q14" s="53"/>
      <c r="R14" s="53"/>
      <c r="S14" s="53"/>
      <c r="T14" s="53"/>
      <c r="U14" s="53"/>
      <c r="V14" s="53"/>
    </row>
    <row r="15" spans="2:22" ht="17.399999999999999">
      <c r="B15" s="577" t="s">
        <v>102</v>
      </c>
      <c r="C15" s="577"/>
      <c r="D15" s="560" t="e">
        <f>'Bell Wireless HIST p7'!F24</f>
        <v>#VALUE!</v>
      </c>
      <c r="E15" s="556"/>
      <c r="F15" s="557">
        <f>'Bell Wireless HIST p7'!M24</f>
        <v>2462</v>
      </c>
      <c r="G15" s="221"/>
      <c r="H15" s="561" t="e">
        <f t="shared" si="0"/>
        <v>#VALUE!</v>
      </c>
      <c r="I15" s="562"/>
      <c r="J15" s="560" t="e">
        <f>J9+J12</f>
        <v>#VALUE!</v>
      </c>
      <c r="K15" s="556"/>
      <c r="L15" s="557">
        <f>L9+L12</f>
        <v>8948</v>
      </c>
      <c r="M15" s="221"/>
      <c r="N15" s="561" t="e">
        <f t="shared" si="1"/>
        <v>#VALUE!</v>
      </c>
      <c r="O15" s="476"/>
      <c r="P15" s="471"/>
      <c r="Q15" s="53"/>
      <c r="R15" s="53"/>
      <c r="S15" s="53"/>
      <c r="T15" s="53"/>
      <c r="U15" s="53"/>
      <c r="V15" s="53"/>
    </row>
    <row r="16" spans="2:22" s="222" customFormat="1" ht="15.75" customHeight="1">
      <c r="B16" s="578" t="s">
        <v>103</v>
      </c>
      <c r="C16" s="578"/>
      <c r="D16" s="579" t="e">
        <f>'Bell Wireless HIST p7'!F26</f>
        <v>#VALUE!</v>
      </c>
      <c r="E16" s="580"/>
      <c r="F16" s="567">
        <f>'Bell Wireless HIST p7'!M26</f>
        <v>2475</v>
      </c>
      <c r="G16" s="567"/>
      <c r="H16" s="581" t="e">
        <f t="shared" si="0"/>
        <v>#VALUE!</v>
      </c>
      <c r="I16" s="569"/>
      <c r="J16" s="579" t="e">
        <f>'Bell Wireless HIST p7'!D26</f>
        <v>#VALUE!</v>
      </c>
      <c r="K16" s="580"/>
      <c r="L16" s="567">
        <f>'Bell Wireless HIST p7'!N26+'Bell Wireless HIST p7'!O26+'Bell Wireless HIST p7'!P26+'Bell Wireless HIST p7'!M26</f>
        <v>8999</v>
      </c>
      <c r="M16" s="567"/>
      <c r="N16" s="581" t="e">
        <f t="shared" si="1"/>
        <v>#VALUE!</v>
      </c>
      <c r="O16" s="476"/>
      <c r="P16" s="471"/>
      <c r="Q16" s="53"/>
      <c r="R16" s="53"/>
      <c r="S16" s="53"/>
      <c r="T16" s="53"/>
      <c r="U16" s="53"/>
      <c r="V16" s="53"/>
    </row>
    <row r="17" spans="1:22" ht="15.75" customHeight="1">
      <c r="B17" s="248" t="s">
        <v>54</v>
      </c>
      <c r="C17" s="248"/>
      <c r="D17" s="582" t="e">
        <f>'Bell Wireless HIST p7'!F27</f>
        <v>#VALUE!</v>
      </c>
      <c r="E17" s="571"/>
      <c r="F17" s="571">
        <f>'Bell Wireless HIST p7'!M27</f>
        <v>-1524</v>
      </c>
      <c r="G17" s="571"/>
      <c r="H17" s="576" t="e">
        <f t="shared" si="0"/>
        <v>#VALUE!</v>
      </c>
      <c r="I17" s="571"/>
      <c r="J17" s="582" t="e">
        <f>'Bell Wireless HIST p7'!D27</f>
        <v>#VALUE!</v>
      </c>
      <c r="K17" s="571"/>
      <c r="L17" s="571">
        <f>'Bell Wireless HIST p7'!N27+'Bell Wireless HIST p7'!O27+'Bell Wireless HIST p7'!P27+'Bell Wireless HIST p7'!M27</f>
        <v>-5146</v>
      </c>
      <c r="M17" s="571"/>
      <c r="N17" s="576" t="e">
        <f t="shared" si="1"/>
        <v>#VALUE!</v>
      </c>
      <c r="O17" s="476"/>
      <c r="P17" s="471"/>
      <c r="Q17" s="53"/>
      <c r="R17" s="53"/>
      <c r="S17" s="53"/>
      <c r="T17" s="53"/>
      <c r="U17" s="53"/>
      <c r="V17" s="53"/>
    </row>
    <row r="18" spans="1:22" ht="17.25" customHeight="1">
      <c r="B18" s="577" t="s">
        <v>16</v>
      </c>
      <c r="C18" s="577"/>
      <c r="D18" s="583" t="e">
        <f>'Bell Wireless HIST p7'!F28</f>
        <v>#VALUE!</v>
      </c>
      <c r="E18" s="584"/>
      <c r="F18" s="585">
        <f>'Bell Wireless HIST p7'!M28</f>
        <v>951</v>
      </c>
      <c r="G18" s="586"/>
      <c r="H18" s="587" t="e">
        <f t="shared" si="0"/>
        <v>#VALUE!</v>
      </c>
      <c r="I18" s="562"/>
      <c r="J18" s="583" t="e">
        <f>'Bell Wireless HIST p7'!D28</f>
        <v>#VALUE!</v>
      </c>
      <c r="K18" s="584"/>
      <c r="L18" s="585">
        <f>'Bell Wireless HIST p7'!N28+'Bell Wireless HIST p7'!O28+'Bell Wireless HIST p7'!P28+'Bell Wireless HIST p7'!M28</f>
        <v>3853</v>
      </c>
      <c r="M18" s="586"/>
      <c r="N18" s="587" t="e">
        <f t="shared" si="1"/>
        <v>#VALUE!</v>
      </c>
      <c r="O18" s="476"/>
      <c r="P18" s="471"/>
      <c r="Q18" s="53"/>
      <c r="R18" s="53"/>
      <c r="S18" s="53"/>
      <c r="T18" s="53"/>
      <c r="U18" s="53"/>
      <c r="V18" s="53"/>
    </row>
    <row r="19" spans="1:22" s="224" customFormat="1" ht="17.25" customHeight="1">
      <c r="B19" s="588" t="s">
        <v>94</v>
      </c>
      <c r="C19" s="588"/>
      <c r="D19" s="589" t="e">
        <f>'Bell Wireless HIST p7'!F29</f>
        <v>#VALUE!</v>
      </c>
      <c r="E19" s="590"/>
      <c r="F19" s="591">
        <f>'Bell Wireless HIST p7'!M29</f>
        <v>0.38424242424242422</v>
      </c>
      <c r="G19" s="592"/>
      <c r="H19" s="593" t="e">
        <f>((ROUND(D19,3)-ROUND(F19,3))*100)</f>
        <v>#VALUE!</v>
      </c>
      <c r="I19" s="594"/>
      <c r="J19" s="589" t="e">
        <f>'Bell Wireless HIST p7'!D29</f>
        <v>#VALUE!</v>
      </c>
      <c r="K19" s="590"/>
      <c r="L19" s="591">
        <f>L18/L16</f>
        <v>0.42815868429825538</v>
      </c>
      <c r="M19" s="592"/>
      <c r="N19" s="593" t="e">
        <f>((ROUND(J19,3)-ROUND(L19,3))*100)</f>
        <v>#VALUE!</v>
      </c>
      <c r="O19" s="476"/>
      <c r="P19" s="471"/>
      <c r="Q19" s="53"/>
      <c r="R19" s="53"/>
      <c r="S19" s="53"/>
      <c r="T19" s="53"/>
      <c r="U19" s="53"/>
      <c r="V19" s="53"/>
    </row>
    <row r="20" spans="1:22" ht="23.25" customHeight="1">
      <c r="B20" s="248" t="s">
        <v>14</v>
      </c>
      <c r="C20" s="248"/>
      <c r="D20" s="595">
        <f>'Bell Wireless HIST p7'!F33</f>
        <v>308</v>
      </c>
      <c r="E20" s="596"/>
      <c r="F20" s="597">
        <f>'Bell Wireless HIST p7'!M33</f>
        <v>273</v>
      </c>
      <c r="G20" s="598"/>
      <c r="H20" s="599">
        <f>IF(OR(((ABS(F20-D20)/F20))&gt;=100%,((ABS(F20-D20)/F20))&lt;=-100%),"n.m.",((F20-D20)/ABS(F20)))</f>
        <v>-0.12820512820512819</v>
      </c>
      <c r="I20" s="600"/>
      <c r="J20" s="601">
        <f>'Bell Wireless HIST p7'!D33</f>
        <v>1084</v>
      </c>
      <c r="K20" s="596"/>
      <c r="L20" s="597">
        <f>'Bell Wireless HIST p7'!N33+'Bell Wireless HIST p7'!O33+'Bell Wireless HIST p7'!P33+'Bell Wireless HIST p7'!M33</f>
        <v>1120</v>
      </c>
      <c r="M20" s="598"/>
      <c r="N20" s="599">
        <f>IF(OR(((ABS(L20-J20)/L20))&gt;=100%,((ABS(L20-J20)/L20))&lt;=-100%),"n.m.",((L20-J20)/ABS(L20)))</f>
        <v>3.214285714285714E-2</v>
      </c>
      <c r="O20" s="476"/>
      <c r="P20" s="471"/>
      <c r="Q20" s="53"/>
      <c r="R20" s="53"/>
      <c r="S20" s="53"/>
      <c r="T20" s="53"/>
      <c r="U20" s="53"/>
      <c r="V20" s="53"/>
    </row>
    <row r="21" spans="1:22" s="225" customFormat="1" ht="18">
      <c r="B21" s="602" t="s">
        <v>74</v>
      </c>
      <c r="C21" s="602"/>
      <c r="D21" s="603" t="e">
        <f>'Bell Wireless HIST p7'!F34</f>
        <v>#VALUE!</v>
      </c>
      <c r="E21" s="604"/>
      <c r="F21" s="605">
        <f>'Bell Wireless HIST p7'!M34</f>
        <v>0.11030303030303031</v>
      </c>
      <c r="G21" s="606"/>
      <c r="H21" s="607" t="e">
        <f>((ROUND(F21,3)-ROUND(D21,3))*100)</f>
        <v>#VALUE!</v>
      </c>
      <c r="I21" s="608"/>
      <c r="J21" s="603" t="e">
        <f>'Bell Wireless HIST p7'!D34</f>
        <v>#VALUE!</v>
      </c>
      <c r="K21" s="604"/>
      <c r="L21" s="605">
        <f>L20/L16</f>
        <v>0.12445827314146016</v>
      </c>
      <c r="M21" s="606"/>
      <c r="N21" s="607" t="e">
        <f>((ROUND(L21,3)-ROUND(J21,3))*100)</f>
        <v>#VALUE!</v>
      </c>
      <c r="O21" s="476"/>
      <c r="P21" s="471"/>
      <c r="Q21" s="53"/>
      <c r="R21" s="53"/>
      <c r="S21" s="53"/>
      <c r="T21" s="53"/>
      <c r="U21" s="53"/>
      <c r="V21" s="53"/>
    </row>
    <row r="22" spans="1:22" s="225" customFormat="1" ht="8.25" customHeight="1">
      <c r="B22" s="602"/>
      <c r="C22" s="609"/>
      <c r="D22" s="603"/>
      <c r="E22" s="604"/>
      <c r="F22" s="605"/>
      <c r="G22" s="606"/>
      <c r="H22" s="610"/>
      <c r="I22" s="611"/>
      <c r="J22" s="603"/>
      <c r="K22" s="604"/>
      <c r="L22" s="605"/>
      <c r="M22" s="606"/>
      <c r="N22" s="610"/>
      <c r="O22" s="476"/>
      <c r="P22" s="471"/>
      <c r="Q22" s="53"/>
      <c r="R22" s="53"/>
      <c r="S22" s="53"/>
      <c r="T22" s="53"/>
      <c r="U22" s="53"/>
      <c r="V22" s="53"/>
    </row>
    <row r="23" spans="1:22" s="225" customFormat="1" ht="19.5" customHeight="1">
      <c r="A23" s="227"/>
      <c r="B23" s="612" t="s">
        <v>185</v>
      </c>
      <c r="C23" s="612"/>
      <c r="D23" s="613"/>
      <c r="E23" s="614"/>
      <c r="F23" s="615"/>
      <c r="G23" s="616"/>
      <c r="H23" s="617"/>
      <c r="I23" s="618"/>
      <c r="J23" s="613"/>
      <c r="K23" s="614"/>
      <c r="L23" s="615"/>
      <c r="M23" s="616"/>
      <c r="N23" s="617"/>
      <c r="O23" s="476"/>
      <c r="P23" s="471"/>
      <c r="Q23" s="53"/>
      <c r="R23" s="53"/>
      <c r="S23" s="53"/>
      <c r="T23" s="53"/>
      <c r="U23" s="53"/>
      <c r="V23" s="53"/>
    </row>
    <row r="24" spans="1:22" s="225" customFormat="1" ht="17.399999999999999">
      <c r="B24" s="529" t="s">
        <v>136</v>
      </c>
      <c r="C24" s="529"/>
      <c r="D24" s="619">
        <f>'Bell Wireless HIST p7'!F37</f>
        <v>605034</v>
      </c>
      <c r="E24" s="620"/>
      <c r="F24" s="557">
        <f>'Bell Wireless HIST p7'!M37</f>
        <v>495076</v>
      </c>
      <c r="G24" s="621"/>
      <c r="H24" s="622">
        <f t="shared" ref="H24:H32" si="2">IF(OR(((ABS(D24-F24)/F24))&gt;100%,((ABS(D24-F24)/F24))&lt;-100%),"n.m.",((D24-F24)/ABS(F24)))</f>
        <v>0.22210327303282729</v>
      </c>
      <c r="I24" s="611"/>
      <c r="J24" s="619">
        <f>'Bell Wireless HIST p7'!D37</f>
        <v>1953912</v>
      </c>
      <c r="K24" s="620"/>
      <c r="L24" s="557">
        <f>'Bell Wireless HIST p7'!N37+'Bell Wireless HIST p7'!O37+'Bell Wireless HIST p7'!P37+'Bell Wireless HIST p7'!M37</f>
        <v>1653771</v>
      </c>
      <c r="M24" s="621"/>
      <c r="N24" s="622">
        <f t="shared" ref="N24:N33" si="3">IF(OR(((ABS(J24-L24)/L24))&gt;100%,((ABS(J24-L24)/L24))&lt;-100%),"n.m.",((J24-L24)/ABS(L24)))</f>
        <v>0.18148885184224417</v>
      </c>
      <c r="O24" s="476"/>
      <c r="P24" s="471"/>
      <c r="Q24" s="53"/>
      <c r="R24" s="53"/>
      <c r="S24" s="53"/>
      <c r="T24" s="53"/>
      <c r="U24" s="53"/>
      <c r="V24" s="53"/>
    </row>
    <row r="25" spans="1:22" s="225" customFormat="1" ht="17.399999999999999">
      <c r="B25" s="623" t="s">
        <v>129</v>
      </c>
      <c r="C25" s="623"/>
      <c r="D25" s="619">
        <f>'Bell Wireless HIST p7'!F38</f>
        <v>467294</v>
      </c>
      <c r="E25" s="620"/>
      <c r="F25" s="557">
        <f>'Bell Wireless HIST p7'!M38</f>
        <v>373621</v>
      </c>
      <c r="G25" s="621"/>
      <c r="H25" s="622">
        <f t="shared" si="2"/>
        <v>0.25071663530690191</v>
      </c>
      <c r="I25" s="611"/>
      <c r="J25" s="619">
        <f>'Bell Wireless HIST p7'!D38</f>
        <v>1355772</v>
      </c>
      <c r="K25" s="620"/>
      <c r="L25" s="557">
        <f>'Bell Wireless HIST p7'!N38+'Bell Wireless HIST p7'!O38+'Bell Wireless HIST p7'!P38+'Bell Wireless HIST p7'!M38</f>
        <v>1201659</v>
      </c>
      <c r="M25" s="621"/>
      <c r="N25" s="622">
        <f t="shared" si="3"/>
        <v>0.12825019410664756</v>
      </c>
      <c r="O25" s="476"/>
      <c r="P25" s="471"/>
      <c r="Q25" s="53"/>
      <c r="R25" s="53"/>
      <c r="S25" s="53"/>
      <c r="T25" s="53"/>
      <c r="U25" s="53"/>
      <c r="V25" s="53"/>
    </row>
    <row r="26" spans="1:22" s="225" customFormat="1" ht="17.399999999999999">
      <c r="B26" s="624" t="s">
        <v>130</v>
      </c>
      <c r="C26" s="624"/>
      <c r="D26" s="619">
        <f>'Bell Wireless HIST p7'!F39</f>
        <v>137740</v>
      </c>
      <c r="E26" s="625"/>
      <c r="F26" s="626">
        <f>'Bell Wireless HIST p7'!M39</f>
        <v>121455</v>
      </c>
      <c r="G26" s="621"/>
      <c r="H26" s="627">
        <f t="shared" si="2"/>
        <v>0.13408258202626488</v>
      </c>
      <c r="I26" s="611"/>
      <c r="J26" s="619">
        <f>'Bell Wireless HIST p7'!D39</f>
        <v>598140</v>
      </c>
      <c r="K26" s="625"/>
      <c r="L26" s="557">
        <f>'Bell Wireless HIST p7'!N39+'Bell Wireless HIST p7'!O39+'Bell Wireless HIST p7'!P39+'Bell Wireless HIST p7'!M39</f>
        <v>452112</v>
      </c>
      <c r="M26" s="621"/>
      <c r="N26" s="627">
        <f t="shared" si="3"/>
        <v>0.32299076335067417</v>
      </c>
      <c r="O26" s="476"/>
      <c r="P26" s="471"/>
      <c r="Q26" s="53"/>
      <c r="R26" s="53"/>
      <c r="S26" s="53"/>
      <c r="T26" s="53"/>
      <c r="U26" s="53"/>
      <c r="V26" s="53"/>
    </row>
    <row r="27" spans="1:22" s="225" customFormat="1" ht="17.399999999999999">
      <c r="B27" s="529" t="s">
        <v>137</v>
      </c>
      <c r="C27" s="529"/>
      <c r="D27" s="628">
        <f>'Bell Wireless HIST p7'!F40</f>
        <v>122621</v>
      </c>
      <c r="E27" s="620"/>
      <c r="F27" s="571">
        <f>'Bell Wireless HIST p7'!M40</f>
        <v>109726</v>
      </c>
      <c r="G27" s="621"/>
      <c r="H27" s="622">
        <f t="shared" si="2"/>
        <v>0.11752000437453293</v>
      </c>
      <c r="I27" s="611"/>
      <c r="J27" s="628">
        <f>'Bell Wireless HIST p7'!D40</f>
        <v>489901</v>
      </c>
      <c r="K27" s="620"/>
      <c r="L27" s="629">
        <f>'Bell Wireless HIST p7'!N40+'Bell Wireless HIST p7'!O40+'Bell Wireless HIST p7'!P40+'Bell Wireless HIST p7'!M40</f>
        <v>294842</v>
      </c>
      <c r="M27" s="621"/>
      <c r="N27" s="622">
        <f t="shared" si="3"/>
        <v>0.6615712822460843</v>
      </c>
      <c r="O27" s="476"/>
      <c r="P27" s="471"/>
      <c r="Q27" s="53"/>
      <c r="R27" s="53"/>
      <c r="S27" s="53"/>
      <c r="T27" s="53"/>
      <c r="U27" s="53"/>
      <c r="V27" s="53"/>
    </row>
    <row r="28" spans="1:22" s="225" customFormat="1" ht="18">
      <c r="B28" s="623" t="s">
        <v>129</v>
      </c>
      <c r="C28" s="623"/>
      <c r="D28" s="619">
        <f>'Bell Wireless HIST p7'!F41</f>
        <v>154617</v>
      </c>
      <c r="E28" s="620"/>
      <c r="F28" s="571">
        <f>'Bell Wireless HIST p7'!M41</f>
        <v>109527</v>
      </c>
      <c r="G28" s="621"/>
      <c r="H28" s="622">
        <f t="shared" si="2"/>
        <v>0.41167931195047797</v>
      </c>
      <c r="I28" s="611"/>
      <c r="J28" s="619">
        <f>'Bell Wireless HIST p7'!D41</f>
        <v>439842</v>
      </c>
      <c r="K28" s="620"/>
      <c r="L28" s="557">
        <f>'Bell Wireless HIST p7'!N41+'Bell Wireless HIST p7'!O41+'Bell Wireless HIST p7'!P41+'Bell Wireless HIST p7'!M41</f>
        <v>301706</v>
      </c>
      <c r="M28" s="621"/>
      <c r="N28" s="622">
        <f t="shared" si="3"/>
        <v>0.45784969473593501</v>
      </c>
      <c r="O28" s="226"/>
      <c r="P28" s="527"/>
    </row>
    <row r="29" spans="1:22" s="225" customFormat="1" ht="18">
      <c r="B29" s="624" t="s">
        <v>130</v>
      </c>
      <c r="C29" s="624"/>
      <c r="D29" s="619">
        <f>'Bell Wireless HIST p7'!F42</f>
        <v>-31996</v>
      </c>
      <c r="E29" s="625"/>
      <c r="F29" s="630">
        <f>'Bell Wireless HIST p7'!M42</f>
        <v>199</v>
      </c>
      <c r="G29" s="621"/>
      <c r="H29" s="627" t="str">
        <f t="shared" si="2"/>
        <v>n.m.</v>
      </c>
      <c r="I29" s="611"/>
      <c r="J29" s="619">
        <f>'Bell Wireless HIST p7'!D42</f>
        <v>50059</v>
      </c>
      <c r="K29" s="625"/>
      <c r="L29" s="630">
        <f>'Bell Wireless HIST p7'!N42+'Bell Wireless HIST p7'!O42+'Bell Wireless HIST p7'!P42+'Bell Wireless HIST p7'!M42</f>
        <v>-6864</v>
      </c>
      <c r="M29" s="621"/>
      <c r="N29" s="627" t="str">
        <f t="shared" si="3"/>
        <v>n.m.</v>
      </c>
      <c r="O29" s="226"/>
      <c r="P29" s="527"/>
    </row>
    <row r="30" spans="1:22" s="225" customFormat="1" ht="18">
      <c r="B30" s="529" t="s">
        <v>131</v>
      </c>
      <c r="C30" s="529"/>
      <c r="D30" s="631">
        <f>'Bell Wireless HIST p7'!F43</f>
        <v>9949086</v>
      </c>
      <c r="E30" s="620"/>
      <c r="F30" s="571">
        <f>'Bell Wireless HIST p7'!M43</f>
        <v>9459185.1253664009</v>
      </c>
      <c r="G30" s="621"/>
      <c r="H30" s="622">
        <f t="shared" si="2"/>
        <v>5.179102302584683E-2</v>
      </c>
      <c r="I30" s="611"/>
      <c r="J30" s="631">
        <f>'Bell Wireless HIST p7'!D43</f>
        <v>9949086</v>
      </c>
      <c r="K30" s="620"/>
      <c r="L30" s="632">
        <f>F30</f>
        <v>9459185.1253664009</v>
      </c>
      <c r="M30" s="621"/>
      <c r="N30" s="622">
        <f t="shared" si="3"/>
        <v>5.179102302584683E-2</v>
      </c>
      <c r="O30" s="226"/>
      <c r="P30" s="527"/>
    </row>
    <row r="31" spans="1:22" s="225" customFormat="1" ht="18">
      <c r="B31" s="633" t="s">
        <v>129</v>
      </c>
      <c r="C31" s="633"/>
      <c r="D31" s="634">
        <f>'Bell Wireless HIST p7'!F44</f>
        <v>9069887</v>
      </c>
      <c r="E31" s="620"/>
      <c r="F31" s="571">
        <f>'Bell Wireless HIST p7'!M44</f>
        <v>8630045.2253664006</v>
      </c>
      <c r="G31" s="621"/>
      <c r="H31" s="622">
        <f t="shared" si="2"/>
        <v>5.0966334839215789E-2</v>
      </c>
      <c r="I31" s="611"/>
      <c r="J31" s="634">
        <f>'Bell Wireless HIST p7'!D44</f>
        <v>9069887</v>
      </c>
      <c r="K31" s="620"/>
      <c r="L31" s="571">
        <f t="shared" ref="L31:L32" si="4">F31</f>
        <v>8630045.2253664006</v>
      </c>
      <c r="M31" s="621"/>
      <c r="N31" s="622">
        <f t="shared" si="3"/>
        <v>5.0966334839215789E-2</v>
      </c>
      <c r="O31" s="226"/>
      <c r="P31" s="527"/>
    </row>
    <row r="32" spans="1:22" s="225" customFormat="1" ht="18">
      <c r="B32" s="624" t="s">
        <v>130</v>
      </c>
      <c r="C32" s="624"/>
      <c r="D32" s="634">
        <f>'Bell Wireless HIST p7'!F45</f>
        <v>879199</v>
      </c>
      <c r="E32" s="625"/>
      <c r="F32" s="630">
        <f>'Bell Wireless HIST p7'!M45</f>
        <v>829139.9</v>
      </c>
      <c r="G32" s="471"/>
      <c r="H32" s="635">
        <f t="shared" si="2"/>
        <v>6.0374732900925376E-2</v>
      </c>
      <c r="I32" s="611"/>
      <c r="J32" s="634">
        <f>'Bell Wireless HIST p7'!D45</f>
        <v>879199</v>
      </c>
      <c r="K32" s="625"/>
      <c r="L32" s="630">
        <f t="shared" si="4"/>
        <v>829139.9</v>
      </c>
      <c r="M32" s="471"/>
      <c r="N32" s="635">
        <f t="shared" si="3"/>
        <v>6.0374732900925376E-2</v>
      </c>
      <c r="O32" s="226"/>
      <c r="P32" s="527"/>
    </row>
    <row r="33" spans="1:18" s="225" customFormat="1" ht="21.6" customHeight="1">
      <c r="B33" s="636" t="s">
        <v>186</v>
      </c>
      <c r="C33" s="636"/>
      <c r="D33" s="637">
        <f>'Bell Wireless HIST p7'!F46</f>
        <v>58.88</v>
      </c>
      <c r="E33" s="638"/>
      <c r="F33" s="639">
        <f>'Bell Wireless HIST p7'!M46</f>
        <v>58.608488800000003</v>
      </c>
      <c r="G33" s="471"/>
      <c r="H33" s="640">
        <f>IF(OR(((ABS(D33-F33)/F33))&gt;100%,((ABS(D33-F33)/F33))&lt;-100%),"n.m.",((D33-F33)/ABS(F33)))</f>
        <v>4.6326258458313811E-3</v>
      </c>
      <c r="I33" s="611"/>
      <c r="J33" s="637">
        <f>'Bell Wireless HIST p7'!D46</f>
        <v>59.3</v>
      </c>
      <c r="K33" s="638"/>
      <c r="L33" s="641">
        <f>'Bell Wireless HIST p7'!K46</f>
        <v>57.664423800000002</v>
      </c>
      <c r="M33" s="471"/>
      <c r="N33" s="640">
        <f t="shared" si="3"/>
        <v>2.8363696231019923E-2</v>
      </c>
      <c r="O33" s="226"/>
      <c r="P33" s="527"/>
    </row>
    <row r="34" spans="1:18" s="225" customFormat="1" ht="21.6" hidden="1" customHeight="1">
      <c r="B34" s="529"/>
      <c r="C34" s="529"/>
      <c r="D34" s="642"/>
      <c r="E34" s="620"/>
      <c r="F34" s="643"/>
      <c r="G34" s="471"/>
      <c r="H34" s="622"/>
      <c r="I34" s="611"/>
      <c r="J34" s="642"/>
      <c r="K34" s="620"/>
      <c r="L34" s="643"/>
      <c r="M34" s="471"/>
      <c r="N34" s="622"/>
      <c r="O34" s="226"/>
      <c r="P34" s="527"/>
    </row>
    <row r="35" spans="1:18" s="225" customFormat="1" ht="19.8">
      <c r="B35" s="529" t="s">
        <v>187</v>
      </c>
      <c r="C35" s="529"/>
      <c r="D35" s="644">
        <f>'Bell Wireless HIST p7'!F48</f>
        <v>1.6299999999999999E-2</v>
      </c>
      <c r="E35" s="620"/>
      <c r="F35" s="645">
        <f>'Bell Wireless HIST p7'!M48</f>
        <v>1.37295E-2</v>
      </c>
      <c r="G35" s="471"/>
      <c r="H35" s="646">
        <f>((ROUND(F35,4)-ROUND(D35,4))*100)</f>
        <v>-0.25999999999999979</v>
      </c>
      <c r="I35" s="611"/>
      <c r="J35" s="644">
        <f>'Bell Wireless HIST p7'!D48</f>
        <v>1.2699999999999999E-2</v>
      </c>
      <c r="K35" s="620"/>
      <c r="L35" s="645">
        <f>'Bell Wireless HIST p7'!K48</f>
        <v>1.23074E-2</v>
      </c>
      <c r="M35" s="471"/>
      <c r="N35" s="646">
        <f>((ROUND(L35,4)-ROUND(J35,4))*100)</f>
        <v>-3.9999999999999931E-2</v>
      </c>
      <c r="O35" s="226"/>
      <c r="P35" s="527"/>
    </row>
    <row r="36" spans="1:18" s="225" customFormat="1" ht="18">
      <c r="B36" s="623" t="s">
        <v>129</v>
      </c>
      <c r="C36" s="623"/>
      <c r="D36" s="644">
        <f>'Bell Wireless HIST p7'!F49</f>
        <v>1.2200000000000001E-2</v>
      </c>
      <c r="E36" s="620"/>
      <c r="F36" s="645">
        <f>'Bell Wireless HIST p7'!M49</f>
        <v>1.0782E-2</v>
      </c>
      <c r="G36" s="471"/>
      <c r="H36" s="646">
        <f t="shared" ref="H36:H37" si="5">((ROUND(F36,4)-ROUND(D36,4))*100)</f>
        <v>-0.14000000000000001</v>
      </c>
      <c r="I36" s="611"/>
      <c r="J36" s="644">
        <f>'Bell Wireless HIST p7'!D49</f>
        <v>9.1999999999999998E-3</v>
      </c>
      <c r="K36" s="620"/>
      <c r="L36" s="645">
        <f>'Bell Wireless HIST p7'!K49</f>
        <v>9.3212E-3</v>
      </c>
      <c r="M36" s="471"/>
      <c r="N36" s="646">
        <f t="shared" ref="N36:N37" si="6">((ROUND(L36,4)-ROUND(J36,4))*100)</f>
        <v>9.9999999999999395E-3</v>
      </c>
      <c r="O36" s="226"/>
      <c r="P36" s="527"/>
    </row>
    <row r="37" spans="1:18" s="225" customFormat="1" ht="18">
      <c r="B37" s="633" t="s">
        <v>130</v>
      </c>
      <c r="C37" s="633"/>
      <c r="D37" s="644">
        <f>'Bell Wireless HIST p7'!F50</f>
        <v>5.74E-2</v>
      </c>
      <c r="E37" s="647"/>
      <c r="F37" s="645">
        <f>'Bell Wireless HIST p7'!M50</f>
        <v>4.4151200000000002E-2</v>
      </c>
      <c r="G37" s="648"/>
      <c r="H37" s="646">
        <f t="shared" si="5"/>
        <v>-1.3199999999999996</v>
      </c>
      <c r="I37" s="611"/>
      <c r="J37" s="644">
        <f>'Bell Wireless HIST p7'!D50</f>
        <v>4.8500000000000001E-2</v>
      </c>
      <c r="K37" s="647"/>
      <c r="L37" s="645">
        <f>'Bell Wireless HIST p7'!K50</f>
        <v>4.3075099999999998E-2</v>
      </c>
      <c r="M37" s="648"/>
      <c r="N37" s="646">
        <f t="shared" si="6"/>
        <v>-0.54000000000000026</v>
      </c>
      <c r="O37" s="226"/>
      <c r="P37" s="527"/>
    </row>
    <row r="38" spans="1:18" s="224" customFormat="1" ht="19.8">
      <c r="A38" s="228"/>
      <c r="B38" s="612" t="s">
        <v>188</v>
      </c>
      <c r="C38" s="612"/>
      <c r="D38" s="649"/>
      <c r="E38" s="650"/>
      <c r="F38" s="651"/>
      <c r="G38" s="652"/>
      <c r="H38" s="653"/>
      <c r="I38" s="654"/>
      <c r="J38" s="649"/>
      <c r="K38" s="650"/>
      <c r="L38" s="651"/>
      <c r="M38" s="652"/>
      <c r="N38" s="653"/>
      <c r="O38" s="229"/>
      <c r="P38" s="250"/>
    </row>
    <row r="39" spans="1:18" s="225" customFormat="1" ht="18">
      <c r="B39" s="529" t="s">
        <v>172</v>
      </c>
      <c r="C39" s="529"/>
      <c r="D39" s="619">
        <f>'Bell Wireless HIST p7'!F52</f>
        <v>104447</v>
      </c>
      <c r="E39" s="647"/>
      <c r="F39" s="557">
        <f>'Bell Wireless HIST p7'!M52</f>
        <v>38998</v>
      </c>
      <c r="G39" s="648"/>
      <c r="H39" s="622" t="str">
        <f t="shared" ref="H39:H40" si="7">IF(OR(((ABS(D39-F39)/F39))&gt;100%,((ABS(D39-F39)/F39))&lt;-100%),"n.m.",((D39-F39)/ABS(F39)))</f>
        <v>n.m.</v>
      </c>
      <c r="I39" s="611"/>
      <c r="J39" s="619">
        <f>'Bell Wireless HIST p7'!D52</f>
        <v>202024</v>
      </c>
      <c r="K39" s="647"/>
      <c r="L39" s="557">
        <f>'Bell Wireless HIST p7'!N52+'Bell Wireless HIST p7'!O52+'Bell Wireless HIST p7'!P52+'Bell Wireless HIST p7'!M52</f>
        <v>193641</v>
      </c>
      <c r="M39" s="648"/>
      <c r="N39" s="622">
        <f t="shared" ref="N39:N40" si="8">IF(OR(((ABS(J39-L39)/L39))&gt;100%,((ABS(J39-L39)/L39))&lt;-100%),"n.m.",((J39-L39)/ABS(L39)))</f>
        <v>4.3291451707024857E-2</v>
      </c>
      <c r="O39" s="226"/>
      <c r="P39" s="527"/>
    </row>
    <row r="40" spans="1:18" s="225" customFormat="1" ht="18.600000000000001" thickBot="1">
      <c r="A40" s="230"/>
      <c r="B40" s="529" t="s">
        <v>132</v>
      </c>
      <c r="C40" s="529"/>
      <c r="D40" s="655">
        <f>'Bell Wireless HIST p7'!F53</f>
        <v>2451818</v>
      </c>
      <c r="E40" s="647"/>
      <c r="F40" s="656">
        <f>'Bell Wireless HIST p7'!M53</f>
        <v>2249794</v>
      </c>
      <c r="G40" s="648"/>
      <c r="H40" s="622">
        <f t="shared" si="7"/>
        <v>8.9796665828071373E-2</v>
      </c>
      <c r="I40" s="608"/>
      <c r="J40" s="655">
        <f>'Bell Wireless HIST p7'!D53</f>
        <v>2451818</v>
      </c>
      <c r="K40" s="647"/>
      <c r="L40" s="557">
        <f>'Bell Wireless HIST p7'!K53</f>
        <v>2249794</v>
      </c>
      <c r="M40" s="648"/>
      <c r="N40" s="622">
        <f t="shared" si="8"/>
        <v>8.9796665828071373E-2</v>
      </c>
      <c r="O40" s="231"/>
      <c r="P40" s="528"/>
      <c r="Q40" s="230"/>
      <c r="R40" s="230"/>
    </row>
    <row r="41" spans="1:18" s="225" customFormat="1" ht="9" customHeight="1" thickTop="1">
      <c r="A41" s="230"/>
      <c r="B41" s="525"/>
      <c r="C41" s="525"/>
      <c r="D41" s="525"/>
      <c r="E41" s="525"/>
      <c r="F41" s="525"/>
      <c r="G41" s="525"/>
      <c r="H41" s="525"/>
      <c r="I41" s="232"/>
      <c r="J41" s="525"/>
      <c r="K41" s="233"/>
      <c r="L41" s="233"/>
      <c r="M41" s="234"/>
      <c r="N41" s="231"/>
      <c r="O41" s="231"/>
      <c r="P41" s="528"/>
      <c r="Q41" s="230"/>
      <c r="R41" s="230"/>
    </row>
    <row r="42" spans="1:18" ht="18.75" customHeight="1">
      <c r="A42" s="235"/>
      <c r="B42" s="530" t="s">
        <v>13</v>
      </c>
      <c r="C42" s="531"/>
      <c r="D42" s="532"/>
      <c r="E42" s="532"/>
      <c r="F42" s="532"/>
      <c r="G42" s="532"/>
      <c r="H42" s="532"/>
      <c r="I42" s="533"/>
      <c r="J42" s="534"/>
      <c r="K42" s="534"/>
      <c r="L42" s="534"/>
      <c r="M42" s="534"/>
      <c r="N42" s="534"/>
      <c r="O42" s="235"/>
      <c r="P42" s="529"/>
      <c r="Q42" s="235"/>
      <c r="R42" s="235"/>
    </row>
    <row r="43" spans="1:18" ht="7.5" customHeight="1">
      <c r="A43" s="235"/>
      <c r="B43" s="535"/>
      <c r="C43" s="536"/>
      <c r="D43" s="532"/>
      <c r="E43" s="532"/>
      <c r="F43" s="532"/>
      <c r="G43" s="532"/>
      <c r="H43" s="532"/>
      <c r="I43" s="533"/>
      <c r="J43" s="534"/>
      <c r="K43" s="534"/>
      <c r="L43" s="534"/>
      <c r="M43" s="534"/>
      <c r="N43" s="534"/>
      <c r="O43" s="235"/>
      <c r="P43" s="529"/>
      <c r="Q43" s="235"/>
      <c r="R43" s="235"/>
    </row>
    <row r="44" spans="1:18" ht="31.5" customHeight="1">
      <c r="A44" s="235"/>
      <c r="B44" s="537" t="s">
        <v>128</v>
      </c>
      <c r="C44" s="1935" t="s">
        <v>158</v>
      </c>
      <c r="D44" s="1935"/>
      <c r="E44" s="1935"/>
      <c r="F44" s="1935"/>
      <c r="G44" s="1935"/>
      <c r="H44" s="1935"/>
      <c r="I44" s="1935"/>
      <c r="J44" s="1935"/>
      <c r="K44" s="1935"/>
      <c r="L44" s="1935"/>
      <c r="M44" s="1935"/>
      <c r="N44" s="1935"/>
      <c r="O44" s="525"/>
      <c r="P44" s="529"/>
      <c r="Q44" s="235"/>
      <c r="R44" s="235"/>
    </row>
    <row r="45" spans="1:18" s="236" customFormat="1" ht="20.25" hidden="1" customHeight="1">
      <c r="B45" s="513" t="s">
        <v>169</v>
      </c>
      <c r="C45" s="1936" t="s">
        <v>170</v>
      </c>
      <c r="D45" s="1936"/>
      <c r="E45" s="1936"/>
      <c r="F45" s="1936"/>
      <c r="G45" s="1936"/>
      <c r="H45" s="1936"/>
      <c r="I45" s="1936"/>
      <c r="J45" s="1936"/>
      <c r="K45" s="1936"/>
      <c r="L45" s="1936"/>
      <c r="M45" s="1936"/>
      <c r="N45" s="1936"/>
      <c r="O45" s="1936"/>
      <c r="P45" s="1936"/>
    </row>
    <row r="46" spans="1:18" s="236" customFormat="1" ht="20.25" customHeight="1">
      <c r="B46" s="54"/>
      <c r="C46" s="54"/>
      <c r="D46" s="54"/>
      <c r="E46" s="54"/>
      <c r="F46" s="54"/>
      <c r="G46" s="54"/>
      <c r="H46" s="54"/>
      <c r="I46" s="54"/>
      <c r="J46" s="54"/>
      <c r="K46" s="54"/>
      <c r="L46" s="54"/>
      <c r="M46" s="54"/>
      <c r="N46" s="54"/>
      <c r="O46" s="54"/>
    </row>
    <row r="47" spans="1:18" ht="17.25" customHeight="1">
      <c r="A47" s="235"/>
      <c r="B47" s="54"/>
      <c r="C47" s="54"/>
      <c r="D47" s="54"/>
      <c r="E47" s="54"/>
      <c r="F47" s="54"/>
      <c r="G47" s="54"/>
      <c r="H47" s="54"/>
      <c r="I47" s="54"/>
      <c r="J47" s="54"/>
      <c r="K47" s="54"/>
      <c r="L47" s="54"/>
      <c r="M47" s="54"/>
      <c r="N47" s="54"/>
      <c r="O47" s="54"/>
      <c r="P47" s="235"/>
      <c r="Q47" s="235"/>
      <c r="R47" s="235"/>
    </row>
    <row r="48" spans="1:18" s="236" customFormat="1" ht="21" customHeight="1">
      <c r="B48" s="54"/>
      <c r="C48" s="54"/>
      <c r="D48" s="54"/>
      <c r="E48" s="54"/>
      <c r="F48" s="54"/>
      <c r="G48" s="54"/>
      <c r="H48" s="54"/>
      <c r="I48" s="54"/>
      <c r="J48" s="54"/>
      <c r="K48" s="54"/>
      <c r="L48" s="54"/>
      <c r="M48" s="54"/>
      <c r="N48" s="54"/>
      <c r="O48" s="54"/>
    </row>
    <row r="49" spans="2:15" s="236" customFormat="1" ht="21" customHeight="1">
      <c r="B49" s="53"/>
      <c r="C49" s="53"/>
      <c r="D49" s="53"/>
      <c r="E49" s="53"/>
      <c r="F49" s="53"/>
      <c r="G49" s="53"/>
      <c r="H49" s="53"/>
      <c r="I49" s="53"/>
      <c r="J49" s="53"/>
      <c r="K49" s="53"/>
      <c r="L49" s="53"/>
      <c r="M49" s="53"/>
      <c r="N49" s="53"/>
      <c r="O49" s="53"/>
    </row>
    <row r="50" spans="2:15" ht="20.25" customHeight="1">
      <c r="B50" s="53"/>
      <c r="C50" s="53"/>
      <c r="D50" s="53"/>
      <c r="E50" s="53"/>
      <c r="F50" s="53"/>
      <c r="G50" s="53"/>
      <c r="H50" s="53"/>
      <c r="I50" s="53"/>
      <c r="J50" s="53"/>
      <c r="K50" s="53"/>
      <c r="L50" s="53"/>
      <c r="M50" s="53"/>
      <c r="N50" s="53"/>
      <c r="O50" s="53"/>
    </row>
    <row r="51" spans="2:15" s="236" customFormat="1" ht="21" customHeight="1">
      <c r="B51" s="53"/>
      <c r="C51" s="53"/>
      <c r="D51" s="53"/>
      <c r="E51" s="53"/>
      <c r="F51" s="53"/>
      <c r="G51" s="53"/>
      <c r="H51" s="53"/>
      <c r="I51" s="53"/>
      <c r="J51" s="53"/>
      <c r="K51" s="53"/>
      <c r="L51" s="53"/>
      <c r="M51" s="53"/>
      <c r="N51" s="53"/>
      <c r="O51" s="53"/>
    </row>
    <row r="52" spans="2:15" s="236" customFormat="1" ht="21" customHeight="1">
      <c r="B52" s="53"/>
      <c r="C52" s="53"/>
      <c r="D52" s="53"/>
      <c r="E52" s="53"/>
      <c r="F52" s="53"/>
      <c r="G52" s="53"/>
      <c r="H52" s="53"/>
      <c r="I52" s="53"/>
      <c r="J52" s="53"/>
      <c r="K52" s="53"/>
      <c r="L52" s="53"/>
      <c r="M52" s="53"/>
      <c r="N52" s="53"/>
      <c r="O52" s="53"/>
    </row>
    <row r="53" spans="2:15" ht="22.5" customHeight="1">
      <c r="B53" s="53"/>
      <c r="C53" s="53"/>
      <c r="D53" s="53"/>
      <c r="E53" s="53"/>
      <c r="F53" s="53"/>
      <c r="G53" s="53"/>
      <c r="H53" s="53"/>
      <c r="I53" s="53"/>
      <c r="J53" s="53"/>
      <c r="K53" s="53"/>
      <c r="L53" s="53"/>
      <c r="M53" s="53"/>
      <c r="N53" s="53"/>
      <c r="O53" s="53"/>
    </row>
    <row r="54" spans="2:15" ht="24.75" customHeight="1">
      <c r="B54" s="53"/>
      <c r="C54" s="53"/>
      <c r="D54" s="53"/>
      <c r="E54" s="53"/>
      <c r="F54" s="53"/>
      <c r="G54" s="53"/>
      <c r="H54" s="53"/>
      <c r="I54" s="53"/>
      <c r="J54" s="53"/>
      <c r="K54" s="53"/>
      <c r="L54" s="53"/>
      <c r="M54" s="53"/>
      <c r="N54" s="53"/>
      <c r="O54" s="53"/>
    </row>
    <row r="55" spans="2:15" ht="21" customHeight="1">
      <c r="B55" s="53"/>
      <c r="C55" s="53"/>
      <c r="D55" s="53"/>
      <c r="E55" s="53"/>
      <c r="F55" s="53"/>
      <c r="G55" s="53"/>
      <c r="H55" s="53"/>
      <c r="I55" s="53"/>
      <c r="J55" s="53"/>
      <c r="K55" s="53"/>
      <c r="L55" s="53"/>
      <c r="M55" s="53"/>
      <c r="N55" s="53"/>
      <c r="O55" s="53"/>
    </row>
    <row r="56" spans="2:15" ht="21" customHeight="1">
      <c r="B56" s="53"/>
      <c r="C56" s="53"/>
      <c r="D56" s="53"/>
      <c r="E56" s="53"/>
      <c r="F56" s="53"/>
      <c r="G56" s="53"/>
      <c r="H56" s="53"/>
      <c r="I56" s="53"/>
      <c r="J56" s="53"/>
      <c r="K56" s="53"/>
      <c r="L56" s="53"/>
      <c r="M56" s="53"/>
      <c r="N56" s="53"/>
      <c r="O56" s="53"/>
    </row>
    <row r="57" spans="2:15" ht="8.25" customHeight="1">
      <c r="B57" s="53"/>
      <c r="C57" s="53"/>
      <c r="D57" s="53"/>
      <c r="E57" s="53"/>
      <c r="F57" s="53"/>
      <c r="G57" s="53"/>
      <c r="H57" s="53"/>
      <c r="I57" s="53"/>
      <c r="J57" s="53"/>
      <c r="K57" s="53"/>
      <c r="L57" s="53"/>
      <c r="M57" s="53"/>
      <c r="N57" s="53"/>
      <c r="O57" s="53"/>
    </row>
    <row r="58" spans="2:15" ht="0.75" customHeight="1">
      <c r="B58" s="53"/>
      <c r="C58" s="53"/>
      <c r="D58" s="53"/>
      <c r="E58" s="53"/>
      <c r="F58" s="53"/>
      <c r="G58" s="53"/>
      <c r="H58" s="53"/>
      <c r="I58" s="53"/>
      <c r="J58" s="53"/>
      <c r="K58" s="53"/>
      <c r="L58" s="53"/>
      <c r="M58" s="53"/>
      <c r="N58" s="53"/>
      <c r="O58" s="53"/>
    </row>
    <row r="59" spans="2:15" ht="23.25" hidden="1" customHeight="1">
      <c r="B59" s="53"/>
      <c r="C59" s="53"/>
      <c r="D59" s="53"/>
      <c r="E59" s="53"/>
      <c r="F59" s="53"/>
      <c r="G59" s="53"/>
      <c r="H59" s="53"/>
      <c r="I59" s="53"/>
      <c r="J59" s="53"/>
      <c r="K59" s="53"/>
      <c r="L59" s="53"/>
      <c r="M59" s="53"/>
      <c r="N59" s="53"/>
      <c r="O59" s="53"/>
    </row>
    <row r="60" spans="2:15" ht="17.25" customHeight="1" outlineLevel="1">
      <c r="B60" s="53"/>
      <c r="C60" s="53"/>
      <c r="D60" s="53"/>
      <c r="E60" s="53"/>
      <c r="F60" s="53"/>
      <c r="G60" s="53"/>
      <c r="H60" s="53"/>
      <c r="I60" s="53"/>
      <c r="J60" s="53"/>
      <c r="K60" s="53"/>
      <c r="L60" s="53"/>
      <c r="M60" s="53"/>
      <c r="N60" s="53"/>
      <c r="O60" s="53"/>
    </row>
    <row r="61" spans="2:15" ht="15.75" customHeight="1" outlineLevel="1">
      <c r="B61" s="53"/>
      <c r="C61" s="53"/>
      <c r="D61" s="53"/>
      <c r="E61" s="53"/>
      <c r="F61" s="53"/>
      <c r="G61" s="53"/>
      <c r="H61" s="53"/>
      <c r="I61" s="53"/>
      <c r="J61" s="53"/>
      <c r="K61" s="53"/>
      <c r="L61" s="53"/>
      <c r="M61" s="53"/>
      <c r="N61" s="53"/>
      <c r="O61" s="53"/>
    </row>
    <row r="62" spans="2:15" ht="16.5" customHeight="1" outlineLevel="1">
      <c r="B62" s="53"/>
      <c r="C62" s="53"/>
      <c r="D62" s="53"/>
      <c r="E62" s="53"/>
      <c r="F62" s="53"/>
      <c r="G62" s="53"/>
      <c r="H62" s="53"/>
      <c r="I62" s="53"/>
      <c r="J62" s="53"/>
      <c r="K62" s="53"/>
      <c r="L62" s="53"/>
      <c r="M62" s="53"/>
      <c r="N62" s="53"/>
      <c r="O62" s="53"/>
    </row>
    <row r="63" spans="2:15" ht="18" customHeight="1" outlineLevel="1">
      <c r="B63" s="53"/>
      <c r="C63" s="53"/>
      <c r="D63" s="53"/>
      <c r="E63" s="53"/>
      <c r="F63" s="53"/>
      <c r="G63" s="53"/>
      <c r="H63" s="53"/>
      <c r="I63" s="53"/>
      <c r="J63" s="53"/>
      <c r="K63" s="53"/>
      <c r="L63" s="53"/>
      <c r="M63" s="53"/>
      <c r="N63" s="53"/>
      <c r="O63" s="53"/>
    </row>
    <row r="64" spans="2:15" ht="36" customHeight="1">
      <c r="B64" s="53"/>
      <c r="C64" s="53"/>
      <c r="D64" s="53"/>
      <c r="E64" s="53"/>
      <c r="F64" s="53"/>
      <c r="G64" s="53"/>
      <c r="H64" s="53"/>
      <c r="I64" s="53"/>
      <c r="J64" s="53"/>
      <c r="K64" s="53"/>
      <c r="L64" s="53"/>
      <c r="M64" s="53"/>
      <c r="N64" s="53"/>
      <c r="O64" s="53"/>
    </row>
    <row r="65" spans="2:15">
      <c r="B65" s="53"/>
      <c r="C65" s="53"/>
      <c r="D65" s="53"/>
      <c r="E65" s="53"/>
      <c r="F65" s="53"/>
      <c r="G65" s="53"/>
      <c r="H65" s="53"/>
      <c r="I65" s="53"/>
      <c r="J65" s="53"/>
      <c r="K65" s="53"/>
      <c r="L65" s="53"/>
      <c r="M65" s="53"/>
      <c r="N65" s="53"/>
      <c r="O65" s="53"/>
    </row>
    <row r="66" spans="2:15">
      <c r="L66" s="83"/>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30480</xdr:rowOff>
              </to>
            </anchor>
          </controlPr>
        </control>
      </mc:Choice>
      <mc:Fallback>
        <control shapeId="61441" r:id="rId7"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44140625" defaultRowHeight="19.2" outlineLevelRow="1" outlineLevelCol="1"/>
  <cols>
    <col min="1" max="1" width="30.44140625" style="61" hidden="1" customWidth="1" outlineLevel="1"/>
    <col min="2" max="2" width="3.5546875" style="61" customWidth="1" collapsed="1"/>
    <col min="3" max="3" width="102.5546875" style="61" customWidth="1"/>
    <col min="4" max="4" width="16.5546875" style="61" customWidth="1"/>
    <col min="5" max="5" width="2" style="61" customWidth="1"/>
    <col min="6" max="6" width="17.5546875" style="61" customWidth="1" outlineLevel="1"/>
    <col min="7" max="7" width="17.5546875" style="61" customWidth="1"/>
    <col min="8" max="8" width="16.5546875" style="237" customWidth="1"/>
    <col min="9" max="9" width="16.5546875" style="61" customWidth="1"/>
    <col min="10" max="10" width="2" style="61" customWidth="1"/>
    <col min="11" max="11" width="16.5546875" style="61" customWidth="1"/>
    <col min="12" max="12" width="2" style="61" customWidth="1"/>
    <col min="13" max="13" width="16.5546875" style="237" customWidth="1"/>
    <col min="14" max="15" width="16.5546875" style="61" customWidth="1"/>
    <col min="16" max="16" width="16.5546875" style="237" customWidth="1"/>
    <col min="17" max="17" width="7" style="61" customWidth="1"/>
    <col min="18" max="18" width="17" style="237" customWidth="1" collapsed="1"/>
    <col min="19" max="19" width="15.5546875" style="239" bestFit="1" customWidth="1"/>
    <col min="20" max="20" width="10.5546875" style="61" bestFit="1" customWidth="1"/>
    <col min="21" max="16384" width="9.44140625" style="61"/>
  </cols>
  <sheetData>
    <row r="1" spans="1:20" hidden="1" outlineLevel="1">
      <c r="A1" s="61" t="s">
        <v>120</v>
      </c>
      <c r="B1" s="61" t="s">
        <v>121</v>
      </c>
      <c r="R1" s="238"/>
    </row>
    <row r="2" spans="1:20" hidden="1" outlineLevel="1">
      <c r="A2" s="61" t="s">
        <v>5</v>
      </c>
      <c r="B2" s="61" t="s">
        <v>79</v>
      </c>
    </row>
    <row r="3" spans="1:20" hidden="1" outlineLevel="1">
      <c r="A3" s="61" t="s">
        <v>113</v>
      </c>
      <c r="B3" s="61" t="s">
        <v>5</v>
      </c>
      <c r="C3" s="61" t="s">
        <v>60</v>
      </c>
      <c r="R3" s="240"/>
    </row>
    <row r="4" spans="1:20" hidden="1" outlineLevel="1">
      <c r="A4" s="61" t="s">
        <v>61</v>
      </c>
      <c r="B4" s="61" t="s">
        <v>80</v>
      </c>
    </row>
    <row r="5" spans="1:20" hidden="1" outlineLevel="1">
      <c r="A5" s="61" t="s">
        <v>62</v>
      </c>
      <c r="B5" s="61" t="s">
        <v>60</v>
      </c>
    </row>
    <row r="6" spans="1:20" ht="17.25" hidden="1" customHeight="1" outlineLevel="1">
      <c r="A6" s="61" t="s">
        <v>63</v>
      </c>
      <c r="B6" s="241" t="s">
        <v>81</v>
      </c>
      <c r="C6" s="241"/>
      <c r="D6" s="241"/>
      <c r="E6" s="241"/>
      <c r="F6" s="241"/>
      <c r="G6" s="241"/>
      <c r="H6" s="242"/>
      <c r="I6" s="241"/>
      <c r="J6" s="241"/>
      <c r="K6" s="241"/>
      <c r="L6" s="241"/>
      <c r="M6" s="242"/>
      <c r="N6" s="241"/>
      <c r="O6" s="241"/>
      <c r="P6" s="242"/>
      <c r="Q6" s="241"/>
    </row>
    <row r="7" spans="1:20" hidden="1" outlineLevel="1">
      <c r="A7" s="61" t="s">
        <v>64</v>
      </c>
      <c r="B7" s="241" t="s">
        <v>82</v>
      </c>
      <c r="C7" s="241"/>
      <c r="D7" s="241"/>
      <c r="E7" s="241"/>
      <c r="F7" s="241"/>
      <c r="G7" s="241"/>
      <c r="H7" s="242"/>
      <c r="I7" s="241"/>
      <c r="J7" s="241"/>
      <c r="K7" s="241"/>
      <c r="L7" s="241"/>
      <c r="M7" s="242"/>
      <c r="N7" s="241"/>
      <c r="O7" s="241"/>
      <c r="P7" s="242"/>
      <c r="Q7" s="241"/>
    </row>
    <row r="8" spans="1:20" ht="15" hidden="1" customHeight="1" outlineLevel="1">
      <c r="A8" s="61" t="s">
        <v>55</v>
      </c>
      <c r="B8" s="241" t="s">
        <v>85</v>
      </c>
      <c r="C8" s="241"/>
      <c r="D8" s="241"/>
      <c r="E8" s="241"/>
      <c r="F8" s="241"/>
      <c r="G8" s="241"/>
      <c r="H8" s="242"/>
      <c r="I8" s="241"/>
      <c r="J8" s="241"/>
      <c r="K8" s="241"/>
      <c r="L8" s="241"/>
      <c r="M8" s="242"/>
      <c r="N8" s="241"/>
      <c r="O8" s="241"/>
      <c r="P8" s="242"/>
      <c r="Q8" s="241"/>
      <c r="R8" s="472" t="str">
        <f xml:space="preserve"> _xll.EPMOlapMemberO("[POST_PREPAID].[PARENTH1].[PREPAID]","","PREPAID","","000")</f>
        <v>PREPAID</v>
      </c>
    </row>
    <row r="9" spans="1:20" ht="15" hidden="1" customHeight="1" outlineLevel="1">
      <c r="B9" s="241" t="s">
        <v>84</v>
      </c>
      <c r="C9" s="241"/>
      <c r="D9" s="241"/>
      <c r="E9" s="241"/>
      <c r="F9" s="241"/>
      <c r="G9" s="241"/>
      <c r="H9" s="242"/>
      <c r="I9" s="241"/>
      <c r="J9" s="241"/>
      <c r="K9" s="241"/>
      <c r="L9" s="241"/>
      <c r="M9" s="242"/>
      <c r="N9" s="241"/>
      <c r="O9" s="241"/>
      <c r="P9" s="242"/>
      <c r="Q9" s="241"/>
      <c r="R9" s="242"/>
    </row>
    <row r="10" spans="1:20" ht="15" hidden="1" customHeight="1" outlineLevel="1">
      <c r="A10" s="473" t="s">
        <v>56</v>
      </c>
      <c r="B10" s="241" t="s">
        <v>83</v>
      </c>
      <c r="C10" s="241"/>
      <c r="D10" s="241"/>
      <c r="E10" s="241"/>
      <c r="F10" s="241"/>
      <c r="G10" s="241"/>
      <c r="H10" s="242"/>
      <c r="I10" s="241"/>
      <c r="J10" s="241"/>
      <c r="K10" s="241"/>
      <c r="L10" s="241"/>
      <c r="M10" s="242"/>
      <c r="N10" s="241"/>
      <c r="O10" s="241"/>
      <c r="P10" s="242"/>
      <c r="Q10" s="241"/>
      <c r="R10" s="242"/>
    </row>
    <row r="11" spans="1:20" ht="15" hidden="1" customHeight="1" outlineLevel="1">
      <c r="A11" s="474"/>
      <c r="B11" s="241" t="s">
        <v>64</v>
      </c>
      <c r="C11" s="241"/>
      <c r="D11" s="46" t="s">
        <v>173</v>
      </c>
      <c r="E11" s="241"/>
      <c r="F11" s="46"/>
      <c r="G11" s="46"/>
      <c r="H11" s="519"/>
      <c r="I11" s="46"/>
      <c r="J11" s="241"/>
      <c r="K11" s="46"/>
      <c r="L11" s="241"/>
      <c r="M11" s="46"/>
      <c r="N11" s="46"/>
      <c r="O11" s="46"/>
      <c r="P11" s="46"/>
      <c r="Q11" s="46"/>
      <c r="R11" s="46"/>
    </row>
    <row r="12" spans="1:20" s="60" customFormat="1" ht="28.5" customHeight="1" collapsed="1">
      <c r="A12" s="242" t="s">
        <v>90</v>
      </c>
      <c r="B12" s="59"/>
      <c r="E12" s="56"/>
      <c r="F12" s="56"/>
      <c r="G12" s="68"/>
      <c r="H12" s="56"/>
      <c r="I12" s="68"/>
      <c r="J12" s="56"/>
      <c r="K12" s="68"/>
      <c r="L12" s="68"/>
      <c r="M12" s="56"/>
      <c r="N12" s="68"/>
      <c r="O12" s="68"/>
      <c r="P12" s="389" t="s">
        <v>190</v>
      </c>
      <c r="Q12" s="56"/>
      <c r="R12" s="56"/>
      <c r="S12" s="59"/>
    </row>
    <row r="13" spans="1:20" s="60" customFormat="1" ht="22.5" customHeight="1">
      <c r="A13" s="242" t="s">
        <v>91</v>
      </c>
      <c r="B13" s="59"/>
      <c r="E13" s="56"/>
      <c r="F13" s="56"/>
      <c r="G13" s="68"/>
      <c r="H13" s="56"/>
      <c r="I13" s="68"/>
      <c r="J13" s="56"/>
      <c r="K13" s="68"/>
      <c r="L13" s="68"/>
      <c r="M13" s="56"/>
      <c r="N13" s="68"/>
      <c r="O13" s="68"/>
      <c r="P13" s="56"/>
      <c r="Q13" s="53"/>
      <c r="R13" s="53"/>
      <c r="S13" s="53"/>
      <c r="T13" s="53"/>
    </row>
    <row r="14" spans="1:20" s="60" customFormat="1" ht="21" hidden="1" customHeight="1">
      <c r="B14" s="57"/>
      <c r="C14" s="57"/>
      <c r="D14" s="57"/>
      <c r="E14" s="57"/>
      <c r="F14" s="57"/>
      <c r="H14" s="57"/>
      <c r="J14" s="57"/>
      <c r="M14" s="57"/>
      <c r="P14" s="57"/>
      <c r="Q14" s="53"/>
      <c r="R14" s="53"/>
      <c r="S14" s="53"/>
      <c r="T14" s="53"/>
    </row>
    <row r="15" spans="1:20" s="221" customFormat="1" ht="42.6" thickBot="1">
      <c r="A15" s="61"/>
      <c r="B15" s="1937" t="s">
        <v>15</v>
      </c>
      <c r="C15" s="1938"/>
      <c r="D15" s="429" t="s">
        <v>176</v>
      </c>
      <c r="E15" s="505"/>
      <c r="F15" s="426" t="s">
        <v>148</v>
      </c>
      <c r="G15" s="427" t="s">
        <v>149</v>
      </c>
      <c r="H15" s="427" t="s">
        <v>150</v>
      </c>
      <c r="I15" s="427" t="s">
        <v>147</v>
      </c>
      <c r="J15" s="658"/>
      <c r="K15" s="430" t="s">
        <v>141</v>
      </c>
      <c r="L15" s="400"/>
      <c r="M15" s="427" t="s">
        <v>139</v>
      </c>
      <c r="N15" s="427" t="s">
        <v>135</v>
      </c>
      <c r="O15" s="427" t="s">
        <v>133</v>
      </c>
      <c r="P15" s="427" t="s">
        <v>126</v>
      </c>
      <c r="Q15" s="53"/>
      <c r="R15" s="434" t="s">
        <v>144</v>
      </c>
      <c r="S15" s="434" t="s">
        <v>142</v>
      </c>
      <c r="T15" s="53"/>
    </row>
    <row r="16" spans="1:20" s="245" customFormat="1" ht="18" customHeight="1">
      <c r="A16" s="244"/>
      <c r="B16" s="659" t="s">
        <v>21</v>
      </c>
      <c r="C16" s="659"/>
      <c r="D16" s="659"/>
      <c r="E16" s="659"/>
      <c r="F16" s="660"/>
      <c r="G16" s="660"/>
      <c r="H16" s="660"/>
      <c r="I16" s="660"/>
      <c r="J16" s="659"/>
      <c r="K16" s="660"/>
      <c r="L16" s="660"/>
      <c r="M16" s="660"/>
      <c r="N16" s="660"/>
      <c r="O16" s="660"/>
      <c r="P16" s="659"/>
      <c r="Q16" s="53"/>
      <c r="R16" s="53"/>
      <c r="S16" s="53"/>
      <c r="T16" s="53"/>
    </row>
    <row r="17" spans="1:26" s="221" customFormat="1" ht="18" customHeight="1">
      <c r="A17" s="246"/>
      <c r="B17" s="431" t="s">
        <v>112</v>
      </c>
      <c r="C17" s="431"/>
      <c r="D17" s="431"/>
      <c r="E17" s="431"/>
      <c r="F17" s="413"/>
      <c r="G17" s="413"/>
      <c r="H17" s="413"/>
      <c r="I17" s="413"/>
      <c r="J17" s="431"/>
      <c r="K17" s="413"/>
      <c r="L17" s="413"/>
      <c r="M17" s="413"/>
      <c r="N17" s="413"/>
      <c r="O17" s="413"/>
      <c r="P17" s="431"/>
      <c r="Q17" s="53"/>
      <c r="R17" s="53"/>
      <c r="S17" s="53"/>
      <c r="T17" s="53"/>
    </row>
    <row r="18" spans="1:26" s="221" customFormat="1" ht="21">
      <c r="A18" s="243" t="s">
        <v>75</v>
      </c>
      <c r="B18" s="84" t="s">
        <v>107</v>
      </c>
      <c r="C18" s="414"/>
      <c r="D18" s="661" t="e">
        <f>(ROUND(_xll.EPMRetrieveData($A$1,$A$18,$A$10,$A$2,$A$3,$A$4,$A$5,$A$13,$A$7,D11)/1000000,0))</f>
        <v>#VALUE!</v>
      </c>
      <c r="E18" s="662"/>
      <c r="F18" s="663" t="e">
        <f>D18-G18-H18-I18</f>
        <v>#VALUE!</v>
      </c>
      <c r="G18" s="664">
        <v>1759</v>
      </c>
      <c r="H18" s="664">
        <v>1692</v>
      </c>
      <c r="I18" s="664">
        <v>1635</v>
      </c>
      <c r="J18" s="414"/>
      <c r="K18" s="664">
        <v>6355</v>
      </c>
      <c r="L18" s="665"/>
      <c r="M18" s="664">
        <v>1641</v>
      </c>
      <c r="N18" s="664">
        <v>1642</v>
      </c>
      <c r="O18" s="664">
        <v>1569</v>
      </c>
      <c r="P18" s="664">
        <v>1503</v>
      </c>
      <c r="Q18" s="54"/>
      <c r="R18" s="53" t="e">
        <f>SUM(F18:I18)=D18</f>
        <v>#VALUE!</v>
      </c>
      <c r="S18" s="53" t="b">
        <f>P18+O18+N18+M18=K18</f>
        <v>1</v>
      </c>
      <c r="T18" s="53"/>
    </row>
    <row r="19" spans="1:26" s="221" customFormat="1" ht="21">
      <c r="A19" s="243"/>
      <c r="B19" s="84" t="s">
        <v>108</v>
      </c>
      <c r="C19" s="414"/>
      <c r="D19" s="661" t="e">
        <f>((ROUND(_xll.EPMRetrieveData($A$1,$A$18,$A$10,$A$2,$A$3,$A$4,$A$5,$A$12,$A$7,D11)/1000000,0)))</f>
        <v>#VALUE!</v>
      </c>
      <c r="E19" s="662"/>
      <c r="F19" s="663" t="e">
        <f>D19-G19-H19-I19</f>
        <v>#VALUE!</v>
      </c>
      <c r="G19" s="664">
        <v>10</v>
      </c>
      <c r="H19" s="664">
        <v>11</v>
      </c>
      <c r="I19" s="664">
        <v>11</v>
      </c>
      <c r="J19" s="414"/>
      <c r="K19" s="664">
        <v>45</v>
      </c>
      <c r="L19" s="665"/>
      <c r="M19" s="664">
        <v>11</v>
      </c>
      <c r="N19" s="664">
        <v>12</v>
      </c>
      <c r="O19" s="666">
        <v>11</v>
      </c>
      <c r="P19" s="664">
        <v>11</v>
      </c>
      <c r="Q19" s="54"/>
      <c r="R19" s="53" t="e">
        <f t="shared" ref="R19:R52" si="0">SUM(F19:I19)=D19</f>
        <v>#VALUE!</v>
      </c>
      <c r="S19" s="53" t="b">
        <f t="shared" ref="S19:S52" si="1">P19+O19+N19+M19=K19</f>
        <v>1</v>
      </c>
      <c r="T19" s="53"/>
    </row>
    <row r="20" spans="1:26" s="245" customFormat="1" ht="21">
      <c r="A20" s="247"/>
      <c r="B20" s="506" t="s">
        <v>145</v>
      </c>
      <c r="C20" s="506"/>
      <c r="D20" s="667" t="e">
        <f>D19+D18</f>
        <v>#VALUE!</v>
      </c>
      <c r="E20" s="668"/>
      <c r="F20" s="669" t="e">
        <f t="shared" ref="F20:F28" si="2">D20-G20-H20-I20</f>
        <v>#VALUE!</v>
      </c>
      <c r="G20" s="670">
        <v>1769</v>
      </c>
      <c r="H20" s="670">
        <v>1703</v>
      </c>
      <c r="I20" s="670">
        <v>1646</v>
      </c>
      <c r="J20" s="506"/>
      <c r="K20" s="670">
        <v>6400</v>
      </c>
      <c r="L20" s="671"/>
      <c r="M20" s="670">
        <v>1652</v>
      </c>
      <c r="N20" s="670">
        <v>1654</v>
      </c>
      <c r="O20" s="670">
        <v>1580</v>
      </c>
      <c r="P20" s="670">
        <v>1514</v>
      </c>
      <c r="Q20" s="54"/>
      <c r="R20" s="53" t="e">
        <f t="shared" si="0"/>
        <v>#VALUE!</v>
      </c>
      <c r="S20" s="53" t="b">
        <f t="shared" si="1"/>
        <v>1</v>
      </c>
      <c r="T20" s="53"/>
    </row>
    <row r="21" spans="1:26" s="221" customFormat="1" ht="21">
      <c r="A21" s="243" t="s">
        <v>77</v>
      </c>
      <c r="B21" s="65" t="s">
        <v>109</v>
      </c>
      <c r="C21" s="65"/>
      <c r="D21" s="672" t="e">
        <f>(ROUND(_xll.EPMRetrieveData($A$1,$A$22,$A$10,$A$2,$A$3,$A$4,$A$5,$A$13,$A$7,D11)/1000000,0))</f>
        <v>#VALUE!</v>
      </c>
      <c r="E21" s="673"/>
      <c r="F21" s="674" t="e">
        <f t="shared" si="2"/>
        <v>#VALUE!</v>
      </c>
      <c r="G21" s="675">
        <v>692</v>
      </c>
      <c r="H21" s="675">
        <v>542</v>
      </c>
      <c r="I21" s="675">
        <v>563</v>
      </c>
      <c r="J21" s="65"/>
      <c r="K21" s="675">
        <v>2593</v>
      </c>
      <c r="L21" s="676"/>
      <c r="M21" s="675">
        <v>821</v>
      </c>
      <c r="N21" s="675">
        <v>642</v>
      </c>
      <c r="O21" s="675">
        <v>546</v>
      </c>
      <c r="P21" s="675">
        <v>584</v>
      </c>
      <c r="Q21" s="54"/>
      <c r="R21" s="53" t="e">
        <f t="shared" si="0"/>
        <v>#VALUE!</v>
      </c>
      <c r="S21" s="53" t="b">
        <f t="shared" si="1"/>
        <v>1</v>
      </c>
      <c r="T21" s="53"/>
    </row>
    <row r="22" spans="1:26" s="221" customFormat="1" ht="21">
      <c r="A22" s="243" t="s">
        <v>105</v>
      </c>
      <c r="B22" s="65" t="s">
        <v>110</v>
      </c>
      <c r="C22" s="65"/>
      <c r="D22" s="504" t="e">
        <f>ROUND(_xll.EPMRetrieveData($A$1,$A$22,$A$10,$A$2,$A$3,$A$4,$A$5,$A$12,$A$7,D11)/1000000,0)</f>
        <v>#VALUE!</v>
      </c>
      <c r="E22" s="673"/>
      <c r="F22" s="663" t="e">
        <f>D22-G22-H22-I22</f>
        <v>#VALUE!</v>
      </c>
      <c r="G22" s="677">
        <v>5</v>
      </c>
      <c r="H22" s="677">
        <v>1</v>
      </c>
      <c r="I22" s="677">
        <v>1</v>
      </c>
      <c r="J22" s="65"/>
      <c r="K22" s="677">
        <v>6</v>
      </c>
      <c r="L22" s="676"/>
      <c r="M22" s="675">
        <v>2</v>
      </c>
      <c r="N22" s="677">
        <v>0</v>
      </c>
      <c r="O22" s="677">
        <v>2</v>
      </c>
      <c r="P22" s="677">
        <v>2</v>
      </c>
      <c r="Q22" s="54"/>
      <c r="R22" s="53" t="e">
        <f t="shared" si="0"/>
        <v>#VALUE!</v>
      </c>
      <c r="S22" s="53" t="b">
        <f t="shared" si="1"/>
        <v>1</v>
      </c>
      <c r="T22" s="53"/>
    </row>
    <row r="23" spans="1:26" s="245" customFormat="1" ht="21">
      <c r="A23" s="247" t="s">
        <v>17</v>
      </c>
      <c r="B23" s="506" t="s">
        <v>146</v>
      </c>
      <c r="C23" s="506"/>
      <c r="D23" s="667" t="e">
        <f>D22+D21</f>
        <v>#VALUE!</v>
      </c>
      <c r="E23" s="668"/>
      <c r="F23" s="669" t="e">
        <f t="shared" si="2"/>
        <v>#VALUE!</v>
      </c>
      <c r="G23" s="670">
        <v>697</v>
      </c>
      <c r="H23" s="670">
        <v>543</v>
      </c>
      <c r="I23" s="670">
        <v>564</v>
      </c>
      <c r="J23" s="668">
        <f>J22+J21</f>
        <v>0</v>
      </c>
      <c r="K23" s="670">
        <v>2599</v>
      </c>
      <c r="L23" s="671"/>
      <c r="M23" s="670">
        <v>823</v>
      </c>
      <c r="N23" s="670">
        <v>642</v>
      </c>
      <c r="O23" s="670">
        <v>548</v>
      </c>
      <c r="P23" s="670">
        <v>586</v>
      </c>
      <c r="Q23" s="54"/>
      <c r="R23" s="53" t="e">
        <f t="shared" si="0"/>
        <v>#VALUE!</v>
      </c>
      <c r="S23" s="53" t="b">
        <f t="shared" si="1"/>
        <v>1</v>
      </c>
      <c r="T23" s="53"/>
    </row>
    <row r="24" spans="1:26" s="221" customFormat="1" ht="21">
      <c r="A24" s="243" t="s">
        <v>78</v>
      </c>
      <c r="B24" s="64" t="s">
        <v>102</v>
      </c>
      <c r="C24" s="64"/>
      <c r="D24" s="678" t="e">
        <f>ROUND(_xll.EPMRetrieveData($A$1,$A$23,$A$10,$A$2,$A$3,$A$4,$A$5,$A$13,$A$7,D11)/1000000,0)</f>
        <v>#VALUE!</v>
      </c>
      <c r="E24" s="64"/>
      <c r="F24" s="679" t="e">
        <f t="shared" si="2"/>
        <v>#VALUE!</v>
      </c>
      <c r="G24" s="680">
        <v>2451</v>
      </c>
      <c r="H24" s="680">
        <v>2234</v>
      </c>
      <c r="I24" s="680">
        <v>2198</v>
      </c>
      <c r="J24" s="64"/>
      <c r="K24" s="680">
        <v>8948</v>
      </c>
      <c r="L24" s="680"/>
      <c r="M24" s="675">
        <v>2462</v>
      </c>
      <c r="N24" s="680">
        <v>2284</v>
      </c>
      <c r="O24" s="680">
        <v>2115</v>
      </c>
      <c r="P24" s="680">
        <v>2087</v>
      </c>
      <c r="Q24" s="54"/>
      <c r="R24" s="53" t="e">
        <f t="shared" si="0"/>
        <v>#VALUE!</v>
      </c>
      <c r="S24" s="53" t="b">
        <f t="shared" si="1"/>
        <v>1</v>
      </c>
      <c r="T24" s="53"/>
      <c r="U24" s="248"/>
      <c r="V24" s="248"/>
      <c r="W24" s="248"/>
      <c r="X24" s="248"/>
      <c r="Y24" s="248"/>
      <c r="Z24" s="248"/>
    </row>
    <row r="25" spans="1:26" s="221" customFormat="1" ht="20.25" hidden="1" customHeight="1">
      <c r="A25" s="243"/>
      <c r="B25" s="84" t="s">
        <v>122</v>
      </c>
      <c r="C25" s="62"/>
      <c r="D25" s="681"/>
      <c r="E25" s="62"/>
      <c r="F25" s="682"/>
      <c r="G25" s="680">
        <v>0</v>
      </c>
      <c r="H25" s="680">
        <v>0</v>
      </c>
      <c r="I25" s="680"/>
      <c r="J25" s="62"/>
      <c r="K25" s="680"/>
      <c r="L25" s="680"/>
      <c r="M25" s="680"/>
      <c r="N25" s="680">
        <v>0</v>
      </c>
      <c r="O25" s="680">
        <v>0</v>
      </c>
      <c r="P25" s="680"/>
      <c r="Q25" s="54"/>
      <c r="R25" s="53" t="b">
        <f t="shared" si="0"/>
        <v>1</v>
      </c>
      <c r="S25" s="53" t="b">
        <f t="shared" si="1"/>
        <v>1</v>
      </c>
      <c r="T25" s="53"/>
      <c r="U25" s="248"/>
      <c r="V25" s="248"/>
      <c r="W25" s="248"/>
      <c r="X25" s="248"/>
      <c r="Y25" s="248"/>
      <c r="Z25" s="248"/>
    </row>
    <row r="26" spans="1:26" s="245" customFormat="1" ht="21">
      <c r="A26" s="247" t="s">
        <v>116</v>
      </c>
      <c r="B26" s="659" t="s">
        <v>103</v>
      </c>
      <c r="C26" s="659"/>
      <c r="D26" s="668" t="e">
        <f>'BCE Inc. Seg Info HIST p5'!E23</f>
        <v>#VALUE!</v>
      </c>
      <c r="E26" s="668"/>
      <c r="F26" s="683" t="e">
        <f t="shared" si="2"/>
        <v>#VALUE!</v>
      </c>
      <c r="G26" s="671">
        <v>2466</v>
      </c>
      <c r="H26" s="671">
        <v>2246</v>
      </c>
      <c r="I26" s="671">
        <v>2210</v>
      </c>
      <c r="J26" s="659"/>
      <c r="K26" s="671">
        <v>8999</v>
      </c>
      <c r="L26" s="684"/>
      <c r="M26" s="671">
        <v>2475</v>
      </c>
      <c r="N26" s="671">
        <v>2296</v>
      </c>
      <c r="O26" s="671">
        <v>2128</v>
      </c>
      <c r="P26" s="671">
        <v>2100</v>
      </c>
      <c r="Q26" s="54"/>
      <c r="R26" s="53" t="e">
        <f t="shared" si="0"/>
        <v>#VALUE!</v>
      </c>
      <c r="S26" s="53" t="b">
        <f t="shared" si="1"/>
        <v>1</v>
      </c>
      <c r="T26" s="53"/>
    </row>
    <row r="27" spans="1:26" s="221" customFormat="1" ht="21">
      <c r="A27" s="243"/>
      <c r="B27" s="63" t="s">
        <v>54</v>
      </c>
      <c r="C27" s="63"/>
      <c r="D27" s="685" t="e">
        <f>'BCE Inc. Seg Info HIST p5'!E30</f>
        <v>#VALUE!</v>
      </c>
      <c r="E27" s="64"/>
      <c r="F27" s="686" t="e">
        <f t="shared" si="2"/>
        <v>#VALUE!</v>
      </c>
      <c r="G27" s="687">
        <v>-1377</v>
      </c>
      <c r="H27" s="687">
        <v>-1197</v>
      </c>
      <c r="I27" s="687">
        <v>-1201</v>
      </c>
      <c r="J27" s="63"/>
      <c r="K27" s="687">
        <v>-5146</v>
      </c>
      <c r="L27" s="680"/>
      <c r="M27" s="687">
        <v>-1524</v>
      </c>
      <c r="N27" s="687">
        <v>-1286</v>
      </c>
      <c r="O27" s="687">
        <v>-1159</v>
      </c>
      <c r="P27" s="687">
        <v>-1177</v>
      </c>
      <c r="Q27" s="53"/>
      <c r="R27" s="53" t="e">
        <f t="shared" si="0"/>
        <v>#VALUE!</v>
      </c>
      <c r="S27" s="53" t="b">
        <f t="shared" si="1"/>
        <v>1</v>
      </c>
      <c r="T27" s="53"/>
    </row>
    <row r="28" spans="1:26" s="221" customFormat="1" ht="21">
      <c r="A28" s="243"/>
      <c r="B28" s="64" t="s">
        <v>73</v>
      </c>
      <c r="C28" s="64"/>
      <c r="D28" s="672" t="e">
        <f>'BCE Inc. Seg Info HIST p5'!E37</f>
        <v>#VALUE!</v>
      </c>
      <c r="E28" s="64"/>
      <c r="F28" s="663" t="e">
        <f t="shared" si="2"/>
        <v>#VALUE!</v>
      </c>
      <c r="G28" s="675">
        <v>1089</v>
      </c>
      <c r="H28" s="675">
        <v>1049</v>
      </c>
      <c r="I28" s="675">
        <v>1009</v>
      </c>
      <c r="J28" s="64"/>
      <c r="K28" s="675">
        <v>3853</v>
      </c>
      <c r="L28" s="680"/>
      <c r="M28" s="675">
        <v>951</v>
      </c>
      <c r="N28" s="675">
        <v>1010</v>
      </c>
      <c r="O28" s="675">
        <v>969</v>
      </c>
      <c r="P28" s="675">
        <v>923</v>
      </c>
      <c r="Q28" s="53"/>
      <c r="R28" s="53" t="e">
        <f t="shared" si="0"/>
        <v>#VALUE!</v>
      </c>
      <c r="S28" s="53" t="b">
        <f t="shared" si="1"/>
        <v>1</v>
      </c>
      <c r="T28" s="53"/>
    </row>
    <row r="29" spans="1:26" s="250" customFormat="1" ht="20.399999999999999">
      <c r="A29" s="249"/>
      <c r="B29" s="73" t="s">
        <v>94</v>
      </c>
      <c r="C29" s="73"/>
      <c r="D29" s="688" t="e">
        <f>D28/D26</f>
        <v>#VALUE!</v>
      </c>
      <c r="E29" s="688"/>
      <c r="F29" s="689" t="e">
        <f>F28/F26</f>
        <v>#VALUE!</v>
      </c>
      <c r="G29" s="690">
        <v>0.442</v>
      </c>
      <c r="H29" s="690">
        <v>0.4670525378450579</v>
      </c>
      <c r="I29" s="690">
        <v>0.45656108597285067</v>
      </c>
      <c r="J29" s="688"/>
      <c r="K29" s="690">
        <v>0.42815868429825538</v>
      </c>
      <c r="L29" s="690"/>
      <c r="M29" s="690">
        <v>0.38424242424242422</v>
      </c>
      <c r="N29" s="690">
        <v>0.43989547038327526</v>
      </c>
      <c r="O29" s="690">
        <v>0.45535714285714285</v>
      </c>
      <c r="P29" s="690">
        <v>0.43952380952380954</v>
      </c>
      <c r="Q29" s="53"/>
      <c r="R29" s="53"/>
      <c r="S29" s="53"/>
      <c r="T29" s="53"/>
    </row>
    <row r="30" spans="1:26" s="250" customFormat="1" ht="19.5" hidden="1" customHeight="1">
      <c r="A30" s="249"/>
      <c r="B30" s="73" t="s">
        <v>123</v>
      </c>
      <c r="C30" s="73"/>
      <c r="D30" s="688"/>
      <c r="E30" s="76"/>
      <c r="F30" s="689"/>
      <c r="G30" s="690"/>
      <c r="H30" s="690"/>
      <c r="I30" s="690"/>
      <c r="J30" s="688"/>
      <c r="K30" s="690"/>
      <c r="L30" s="690"/>
      <c r="M30" s="690"/>
      <c r="N30" s="690"/>
      <c r="O30" s="690"/>
      <c r="P30" s="690"/>
      <c r="Q30" s="53"/>
      <c r="R30" s="53" t="b">
        <f t="shared" si="0"/>
        <v>1</v>
      </c>
      <c r="S30" s="53" t="b">
        <f t="shared" si="1"/>
        <v>1</v>
      </c>
      <c r="T30" s="53"/>
    </row>
    <row r="31" spans="1:26" s="250" customFormat="1" ht="19.5" hidden="1" customHeight="1">
      <c r="A31" s="249"/>
      <c r="B31" s="73" t="s">
        <v>124</v>
      </c>
      <c r="C31" s="73"/>
      <c r="D31" s="688"/>
      <c r="E31" s="76"/>
      <c r="F31" s="689"/>
      <c r="G31" s="690"/>
      <c r="H31" s="690"/>
      <c r="I31" s="690"/>
      <c r="J31" s="688"/>
      <c r="K31" s="690"/>
      <c r="L31" s="690"/>
      <c r="M31" s="690"/>
      <c r="N31" s="690"/>
      <c r="O31" s="690"/>
      <c r="P31" s="690"/>
      <c r="Q31" s="53"/>
      <c r="R31" s="53" t="b">
        <f t="shared" si="0"/>
        <v>1</v>
      </c>
      <c r="S31" s="53" t="b">
        <f t="shared" si="1"/>
        <v>1</v>
      </c>
      <c r="T31" s="53"/>
    </row>
    <row r="32" spans="1:26" s="250" customFormat="1" ht="7.5" customHeight="1">
      <c r="A32" s="249"/>
      <c r="B32" s="73"/>
      <c r="C32" s="73"/>
      <c r="D32" s="688"/>
      <c r="E32" s="76"/>
      <c r="F32" s="689"/>
      <c r="G32" s="690"/>
      <c r="H32" s="690"/>
      <c r="I32" s="690"/>
      <c r="J32" s="688"/>
      <c r="K32" s="690"/>
      <c r="L32" s="690"/>
      <c r="M32" s="690"/>
      <c r="N32" s="690"/>
      <c r="O32" s="690"/>
      <c r="P32" s="690"/>
      <c r="Q32" s="53"/>
      <c r="R32" s="53"/>
      <c r="S32" s="53"/>
      <c r="T32" s="53"/>
    </row>
    <row r="33" spans="1:20" s="221" customFormat="1" ht="21">
      <c r="A33" s="243"/>
      <c r="B33" s="63" t="s">
        <v>1</v>
      </c>
      <c r="C33" s="63"/>
      <c r="D33" s="672">
        <f>'BCE Inc. Seg Info HIST p5'!E47</f>
        <v>1084</v>
      </c>
      <c r="E33" s="672"/>
      <c r="F33" s="691">
        <f>'BCE Inc. Seg Info HIST p5'!G47</f>
        <v>308</v>
      </c>
      <c r="G33" s="675">
        <v>248</v>
      </c>
      <c r="H33" s="692">
        <v>280</v>
      </c>
      <c r="I33" s="692">
        <f>'BCE Inc. Seg Info HIST p5'!J47</f>
        <v>248</v>
      </c>
      <c r="J33" s="693">
        <f>'BCE Inc. Seg Info HIST p5'!K47</f>
        <v>0</v>
      </c>
      <c r="K33" s="692">
        <f>'BCE Inc. Seg Info HIST p5'!L47</f>
        <v>1120</v>
      </c>
      <c r="L33" s="675">
        <f>'BCE Inc. Seg Info HIST p5'!M47</f>
        <v>0</v>
      </c>
      <c r="M33" s="675">
        <f>'BCE Inc. Seg Info HIST p5'!N47</f>
        <v>273</v>
      </c>
      <c r="N33" s="675">
        <f>'BCE Inc. Seg Info HIST p5'!O47</f>
        <v>255</v>
      </c>
      <c r="O33" s="692">
        <f>'BCE Inc. Seg Info HIST p5'!P47</f>
        <v>306</v>
      </c>
      <c r="P33" s="692">
        <f>'BCE Inc. Seg Info HIST p5'!Q47</f>
        <v>286</v>
      </c>
      <c r="Q33" s="53"/>
      <c r="R33" s="53" t="b">
        <f t="shared" si="0"/>
        <v>1</v>
      </c>
      <c r="S33" s="53" t="b">
        <f t="shared" si="1"/>
        <v>1</v>
      </c>
      <c r="T33" s="53"/>
    </row>
    <row r="34" spans="1:20" s="253" customFormat="1" ht="20.399999999999999">
      <c r="A34" s="251"/>
      <c r="B34" s="694" t="s">
        <v>74</v>
      </c>
      <c r="C34" s="694"/>
      <c r="D34" s="695" t="e">
        <f>'BCE Inc. Seg Info HIST p5'!E48</f>
        <v>#VALUE!</v>
      </c>
      <c r="E34" s="696"/>
      <c r="F34" s="695" t="e">
        <f>'BCE Inc. Seg Info HIST p5'!G48</f>
        <v>#VALUE!</v>
      </c>
      <c r="G34" s="697">
        <v>0.10056772100567721</v>
      </c>
      <c r="H34" s="698">
        <v>0.1246660730186999</v>
      </c>
      <c r="I34" s="698">
        <f>'BCE Inc. Seg Info HIST p5'!J48</f>
        <v>0.11221719457013575</v>
      </c>
      <c r="J34" s="699" t="e">
        <f>'BCE Inc. Seg Info HIST p5'!K48</f>
        <v>#DIV/0!</v>
      </c>
      <c r="K34" s="698">
        <f>'BCE Inc. Seg Info HIST p5'!L48</f>
        <v>0.12445827314146016</v>
      </c>
      <c r="L34" s="697" t="e">
        <f>'BCE Inc. Seg Info HIST p5'!M48</f>
        <v>#DIV/0!</v>
      </c>
      <c r="M34" s="697">
        <f>'BCE Inc. Seg Info HIST p5'!N48</f>
        <v>0.11030303030303031</v>
      </c>
      <c r="N34" s="697">
        <f>'BCE Inc. Seg Info HIST p5'!O48</f>
        <v>0.11106271777003485</v>
      </c>
      <c r="O34" s="698">
        <f>'BCE Inc. Seg Info HIST p5'!P48</f>
        <v>0.14379699248120301</v>
      </c>
      <c r="P34" s="698">
        <f>'BCE Inc. Seg Info HIST p5'!Q48</f>
        <v>0.1361904761904762</v>
      </c>
      <c r="Q34" s="53"/>
      <c r="R34" s="53"/>
      <c r="S34" s="53"/>
      <c r="T34" s="53"/>
    </row>
    <row r="35" spans="1:20" s="253" customFormat="1" ht="3.75" customHeight="1">
      <c r="A35" s="251"/>
      <c r="B35" s="694"/>
      <c r="C35" s="694"/>
      <c r="D35" s="695"/>
      <c r="E35" s="696"/>
      <c r="F35" s="697"/>
      <c r="G35" s="697"/>
      <c r="H35" s="697"/>
      <c r="I35" s="697"/>
      <c r="J35" s="694"/>
      <c r="K35" s="697"/>
      <c r="L35" s="694"/>
      <c r="M35" s="697"/>
      <c r="N35" s="697"/>
      <c r="O35" s="697"/>
      <c r="P35" s="697"/>
      <c r="Q35" s="53"/>
      <c r="R35" s="53"/>
      <c r="S35" s="53"/>
      <c r="T35" s="53"/>
    </row>
    <row r="36" spans="1:20" s="250" customFormat="1" ht="21">
      <c r="A36" s="254"/>
      <c r="B36" s="700" t="s">
        <v>152</v>
      </c>
      <c r="C36" s="701"/>
      <c r="D36" s="702"/>
      <c r="E36" s="703"/>
      <c r="F36" s="704"/>
      <c r="G36" s="704"/>
      <c r="H36" s="704"/>
      <c r="I36" s="704"/>
      <c r="J36" s="705"/>
      <c r="K36" s="704"/>
      <c r="L36" s="705"/>
      <c r="M36" s="704"/>
      <c r="N36" s="704"/>
      <c r="O36" s="704"/>
      <c r="P36" s="704"/>
      <c r="Q36" s="53"/>
      <c r="R36" s="53"/>
      <c r="S36" s="53"/>
      <c r="T36" s="53"/>
    </row>
    <row r="37" spans="1:20" s="253" customFormat="1" ht="21">
      <c r="A37" s="251"/>
      <c r="B37" s="63" t="s">
        <v>136</v>
      </c>
      <c r="C37" s="694"/>
      <c r="D37" s="66">
        <v>1953912</v>
      </c>
      <c r="E37" s="706"/>
      <c r="F37" s="707">
        <f>D37-G37-H37-I37</f>
        <v>605034</v>
      </c>
      <c r="G37" s="81">
        <v>583700</v>
      </c>
      <c r="H37" s="80">
        <v>415270</v>
      </c>
      <c r="I37" s="80">
        <v>349908</v>
      </c>
      <c r="J37" s="694"/>
      <c r="K37" s="80">
        <v>1653771</v>
      </c>
      <c r="L37" s="694"/>
      <c r="M37" s="80">
        <v>495076</v>
      </c>
      <c r="N37" s="80">
        <v>470165</v>
      </c>
      <c r="O37" s="80">
        <v>348403</v>
      </c>
      <c r="P37" s="80">
        <v>340127</v>
      </c>
      <c r="Q37" s="53"/>
      <c r="R37" s="53" t="b">
        <f t="shared" si="0"/>
        <v>1</v>
      </c>
      <c r="S37" s="53" t="b">
        <f t="shared" si="1"/>
        <v>1</v>
      </c>
      <c r="T37" s="53"/>
    </row>
    <row r="38" spans="1:20" s="253" customFormat="1" ht="21">
      <c r="A38" s="251"/>
      <c r="B38" s="708" t="s">
        <v>129</v>
      </c>
      <c r="C38" s="694"/>
      <c r="D38" s="66">
        <v>1355772</v>
      </c>
      <c r="E38" s="706"/>
      <c r="F38" s="707">
        <f>D38-G38-H38-I38</f>
        <v>467294</v>
      </c>
      <c r="G38" s="81">
        <v>391165</v>
      </c>
      <c r="H38" s="80">
        <v>266600</v>
      </c>
      <c r="I38" s="80">
        <v>230713</v>
      </c>
      <c r="J38" s="694"/>
      <c r="K38" s="80">
        <v>1201659</v>
      </c>
      <c r="L38" s="694"/>
      <c r="M38" s="80">
        <v>373621</v>
      </c>
      <c r="N38" s="80">
        <v>336328</v>
      </c>
      <c r="O38" s="80">
        <v>242720</v>
      </c>
      <c r="P38" s="80">
        <v>248990</v>
      </c>
      <c r="Q38" s="53"/>
      <c r="R38" s="53" t="b">
        <f t="shared" si="0"/>
        <v>1</v>
      </c>
      <c r="S38" s="53" t="b">
        <f t="shared" si="1"/>
        <v>1</v>
      </c>
      <c r="T38" s="53"/>
    </row>
    <row r="39" spans="1:20" s="253" customFormat="1" ht="21">
      <c r="A39" s="251"/>
      <c r="B39" s="709" t="s">
        <v>130</v>
      </c>
      <c r="C39" s="710"/>
      <c r="D39" s="711">
        <v>598140</v>
      </c>
      <c r="E39" s="706"/>
      <c r="F39" s="712">
        <f t="shared" ref="F39:F42" si="3">D39-G39-H39-I39</f>
        <v>137740</v>
      </c>
      <c r="G39" s="713">
        <v>192535</v>
      </c>
      <c r="H39" s="713">
        <v>148670</v>
      </c>
      <c r="I39" s="713">
        <v>119195</v>
      </c>
      <c r="J39" s="694"/>
      <c r="K39" s="714">
        <v>452112</v>
      </c>
      <c r="L39" s="694"/>
      <c r="M39" s="714">
        <v>121455</v>
      </c>
      <c r="N39" s="714">
        <v>133837</v>
      </c>
      <c r="O39" s="714">
        <v>105683</v>
      </c>
      <c r="P39" s="714">
        <v>91137</v>
      </c>
      <c r="Q39" s="53"/>
      <c r="R39" s="53" t="b">
        <f>SUM(F39:I39)=D39</f>
        <v>1</v>
      </c>
      <c r="S39" s="53" t="b">
        <f t="shared" si="1"/>
        <v>1</v>
      </c>
      <c r="T39" s="53"/>
    </row>
    <row r="40" spans="1:20" s="253" customFormat="1" ht="21">
      <c r="A40" s="251"/>
      <c r="B40" s="63" t="s">
        <v>137</v>
      </c>
      <c r="C40" s="715"/>
      <c r="D40" s="716">
        <v>489901</v>
      </c>
      <c r="E40" s="706"/>
      <c r="F40" s="707">
        <f t="shared" si="3"/>
        <v>122621</v>
      </c>
      <c r="G40" s="717">
        <v>224343</v>
      </c>
      <c r="H40" s="717">
        <v>110761</v>
      </c>
      <c r="I40" s="717">
        <v>32176</v>
      </c>
      <c r="J40" s="694"/>
      <c r="K40" s="717">
        <v>294842</v>
      </c>
      <c r="L40" s="694"/>
      <c r="M40" s="717">
        <v>109726</v>
      </c>
      <c r="N40" s="717">
        <v>136464</v>
      </c>
      <c r="O40" s="717">
        <v>46247</v>
      </c>
      <c r="P40" s="717">
        <v>2405</v>
      </c>
      <c r="Q40" s="53"/>
      <c r="R40" s="53" t="b">
        <f t="shared" si="0"/>
        <v>1</v>
      </c>
      <c r="S40" s="53" t="b">
        <f t="shared" si="1"/>
        <v>1</v>
      </c>
      <c r="T40" s="53"/>
    </row>
    <row r="41" spans="1:20" s="253" customFormat="1" ht="21">
      <c r="A41" s="251"/>
      <c r="B41" s="708" t="s">
        <v>129</v>
      </c>
      <c r="C41" s="694"/>
      <c r="D41" s="716">
        <v>439842</v>
      </c>
      <c r="E41" s="706"/>
      <c r="F41" s="707">
        <f t="shared" si="3"/>
        <v>154617</v>
      </c>
      <c r="G41" s="717">
        <v>167798</v>
      </c>
      <c r="H41" s="717">
        <v>83197</v>
      </c>
      <c r="I41" s="717">
        <v>34230</v>
      </c>
      <c r="J41" s="694"/>
      <c r="K41" s="717">
        <v>301706</v>
      </c>
      <c r="L41" s="694"/>
      <c r="M41" s="717">
        <v>109527</v>
      </c>
      <c r="N41" s="717">
        <v>114821</v>
      </c>
      <c r="O41" s="717">
        <v>44433</v>
      </c>
      <c r="P41" s="717">
        <v>32925</v>
      </c>
      <c r="Q41" s="53"/>
      <c r="R41" s="53" t="b">
        <f t="shared" si="0"/>
        <v>1</v>
      </c>
      <c r="S41" s="53" t="b">
        <f t="shared" si="1"/>
        <v>1</v>
      </c>
      <c r="T41" s="53"/>
    </row>
    <row r="42" spans="1:20" s="253" customFormat="1" ht="21">
      <c r="A42" s="251"/>
      <c r="B42" s="709" t="s">
        <v>130</v>
      </c>
      <c r="C42" s="718"/>
      <c r="D42" s="719">
        <v>50059</v>
      </c>
      <c r="E42" s="706"/>
      <c r="F42" s="686">
        <f t="shared" si="3"/>
        <v>-31996</v>
      </c>
      <c r="G42" s="720">
        <v>56545</v>
      </c>
      <c r="H42" s="720">
        <v>27564</v>
      </c>
      <c r="I42" s="720">
        <v>-2054</v>
      </c>
      <c r="J42" s="694"/>
      <c r="K42" s="720">
        <v>-6864</v>
      </c>
      <c r="L42" s="694"/>
      <c r="M42" s="720">
        <v>199</v>
      </c>
      <c r="N42" s="720">
        <v>21643</v>
      </c>
      <c r="O42" s="720">
        <v>1814</v>
      </c>
      <c r="P42" s="720">
        <v>-30520</v>
      </c>
      <c r="Q42" s="53"/>
      <c r="R42" s="53" t="b">
        <f t="shared" si="0"/>
        <v>1</v>
      </c>
      <c r="S42" s="53" t="b">
        <f t="shared" si="1"/>
        <v>1</v>
      </c>
      <c r="T42" s="53"/>
    </row>
    <row r="43" spans="1:20" s="253" customFormat="1" ht="21">
      <c r="A43" s="251"/>
      <c r="B43" s="63" t="s">
        <v>132</v>
      </c>
      <c r="C43" s="694"/>
      <c r="D43" s="716">
        <v>9949086</v>
      </c>
      <c r="E43" s="706"/>
      <c r="F43" s="514">
        <f>D43</f>
        <v>9949086</v>
      </c>
      <c r="G43" s="717">
        <v>9826465.1253664009</v>
      </c>
      <c r="H43" s="717">
        <v>9602122.1253664009</v>
      </c>
      <c r="I43" s="717">
        <v>9491361.1253664009</v>
      </c>
      <c r="J43" s="694"/>
      <c r="K43" s="717">
        <v>9459185.1253664009</v>
      </c>
      <c r="L43" s="694"/>
      <c r="M43" s="717">
        <v>9459185.1253664009</v>
      </c>
      <c r="N43" s="717">
        <v>9349459.1253664009</v>
      </c>
      <c r="O43" s="717">
        <v>9212995.1253664009</v>
      </c>
      <c r="P43" s="717">
        <v>9166748</v>
      </c>
      <c r="Q43" s="53"/>
      <c r="R43" s="53" t="b">
        <f t="shared" si="0"/>
        <v>0</v>
      </c>
      <c r="S43" s="53"/>
      <c r="T43" s="53"/>
    </row>
    <row r="44" spans="1:20" s="253" customFormat="1" ht="21">
      <c r="A44" s="251"/>
      <c r="B44" s="65" t="s">
        <v>129</v>
      </c>
      <c r="C44" s="694"/>
      <c r="D44" s="716">
        <v>9069887</v>
      </c>
      <c r="E44" s="706"/>
      <c r="F44" s="514">
        <f>D44</f>
        <v>9069887</v>
      </c>
      <c r="G44" s="717">
        <v>8915270.2253664006</v>
      </c>
      <c r="H44" s="717">
        <v>8747472.2253664006</v>
      </c>
      <c r="I44" s="717">
        <v>8664275.2253664006</v>
      </c>
      <c r="J44" s="694"/>
      <c r="K44" s="717">
        <v>8630045.2253664006</v>
      </c>
      <c r="L44" s="694"/>
      <c r="M44" s="717">
        <v>8630045.2253664006</v>
      </c>
      <c r="N44" s="717">
        <v>8520518.2253664006</v>
      </c>
      <c r="O44" s="717">
        <v>8405697.2253664006</v>
      </c>
      <c r="P44" s="717">
        <v>8361264</v>
      </c>
      <c r="Q44" s="53"/>
      <c r="R44" s="53" t="b">
        <f t="shared" si="0"/>
        <v>0</v>
      </c>
      <c r="S44" s="53"/>
      <c r="T44" s="53"/>
    </row>
    <row r="45" spans="1:20" s="253" customFormat="1" ht="21">
      <c r="A45" s="252"/>
      <c r="B45" s="709" t="s">
        <v>130</v>
      </c>
      <c r="C45" s="718"/>
      <c r="D45" s="719">
        <v>879199</v>
      </c>
      <c r="E45" s="706"/>
      <c r="F45" s="514">
        <f>D45</f>
        <v>879199</v>
      </c>
      <c r="G45" s="720">
        <v>911194.9</v>
      </c>
      <c r="H45" s="720">
        <v>854649.9</v>
      </c>
      <c r="I45" s="720">
        <v>827085.9</v>
      </c>
      <c r="J45" s="694"/>
      <c r="K45" s="720">
        <v>829139.9</v>
      </c>
      <c r="L45" s="694"/>
      <c r="M45" s="720">
        <v>829139.9</v>
      </c>
      <c r="N45" s="720">
        <v>828940.9</v>
      </c>
      <c r="O45" s="720">
        <v>807297.9</v>
      </c>
      <c r="P45" s="720">
        <v>805484</v>
      </c>
      <c r="Q45" s="53"/>
      <c r="R45" s="53" t="b">
        <f t="shared" si="0"/>
        <v>0</v>
      </c>
      <c r="S45" s="53"/>
      <c r="T45" s="53"/>
    </row>
    <row r="46" spans="1:20" s="253" customFormat="1" ht="21">
      <c r="A46" s="252"/>
      <c r="B46" s="721" t="s">
        <v>159</v>
      </c>
      <c r="C46" s="722"/>
      <c r="D46" s="723">
        <v>59.3</v>
      </c>
      <c r="E46" s="706"/>
      <c r="F46" s="723">
        <v>58.88</v>
      </c>
      <c r="G46" s="724">
        <v>60.76</v>
      </c>
      <c r="H46" s="724">
        <v>59.5431934</v>
      </c>
      <c r="I46" s="724">
        <v>57.983489400000003</v>
      </c>
      <c r="J46" s="694"/>
      <c r="K46" s="724">
        <v>57.664423800000002</v>
      </c>
      <c r="L46" s="725"/>
      <c r="M46" s="724">
        <v>58.608488800000003</v>
      </c>
      <c r="N46" s="724">
        <v>59.466230600000003</v>
      </c>
      <c r="O46" s="724">
        <v>57.360305699999998</v>
      </c>
      <c r="P46" s="724">
        <v>55.174383300000002</v>
      </c>
      <c r="Q46" s="53"/>
      <c r="R46" s="53"/>
      <c r="S46" s="53"/>
      <c r="T46" s="53"/>
    </row>
    <row r="47" spans="1:20" s="253" customFormat="1" ht="21" hidden="1" customHeight="1">
      <c r="A47" s="252"/>
      <c r="B47" s="726"/>
      <c r="C47" s="718"/>
      <c r="D47" s="723"/>
      <c r="E47" s="706"/>
      <c r="F47" s="727"/>
      <c r="G47" s="728"/>
      <c r="H47" s="728"/>
      <c r="I47" s="728"/>
      <c r="J47" s="694"/>
      <c r="K47" s="728"/>
      <c r="L47" s="725"/>
      <c r="M47" s="728"/>
      <c r="N47" s="728"/>
      <c r="O47" s="728"/>
      <c r="P47" s="728"/>
      <c r="Q47" s="53"/>
      <c r="R47" s="53" t="b">
        <f t="shared" si="0"/>
        <v>1</v>
      </c>
      <c r="S47" s="53" t="b">
        <f t="shared" si="1"/>
        <v>1</v>
      </c>
      <c r="T47" s="53"/>
    </row>
    <row r="48" spans="1:20" s="253" customFormat="1" ht="22.8">
      <c r="A48" s="252"/>
      <c r="B48" s="63" t="s">
        <v>191</v>
      </c>
      <c r="C48" s="694"/>
      <c r="D48" s="729">
        <v>1.2699999999999999E-2</v>
      </c>
      <c r="E48" s="706"/>
      <c r="F48" s="729">
        <v>1.6299999999999999E-2</v>
      </c>
      <c r="G48" s="730">
        <v>1.24E-2</v>
      </c>
      <c r="H48" s="730">
        <v>1.0737500000000001E-2</v>
      </c>
      <c r="I48" s="730">
        <v>1.12421E-2</v>
      </c>
      <c r="J48" s="694"/>
      <c r="K48" s="730">
        <v>1.23074E-2</v>
      </c>
      <c r="L48" s="694"/>
      <c r="M48" s="730">
        <v>1.37295E-2</v>
      </c>
      <c r="N48" s="730">
        <v>1.20897E-2</v>
      </c>
      <c r="O48" s="730">
        <v>1.1043499999999999E-2</v>
      </c>
      <c r="P48" s="730">
        <v>1.23E-2</v>
      </c>
      <c r="Q48" s="53"/>
      <c r="R48" s="53"/>
      <c r="S48" s="53"/>
      <c r="T48" s="53"/>
    </row>
    <row r="49" spans="1:20" s="253" customFormat="1" ht="21">
      <c r="A49" s="252"/>
      <c r="B49" s="708" t="s">
        <v>129</v>
      </c>
      <c r="C49" s="694"/>
      <c r="D49" s="729">
        <v>9.1999999999999998E-3</v>
      </c>
      <c r="E49" s="706"/>
      <c r="F49" s="729">
        <v>1.2200000000000001E-2</v>
      </c>
      <c r="G49" s="730">
        <v>8.9999999999999993E-3</v>
      </c>
      <c r="H49" s="730">
        <v>7.5217000000000001E-3</v>
      </c>
      <c r="I49" s="730">
        <v>7.9129000000000005E-3</v>
      </c>
      <c r="J49" s="694"/>
      <c r="K49" s="730">
        <v>9.3212E-3</v>
      </c>
      <c r="L49" s="694"/>
      <c r="M49" s="730">
        <v>1.0782E-2</v>
      </c>
      <c r="N49" s="730">
        <v>9.2504000000000006E-3</v>
      </c>
      <c r="O49" s="730">
        <v>8.2737000000000002E-3</v>
      </c>
      <c r="P49" s="730">
        <v>8.8999999999999999E-3</v>
      </c>
      <c r="Q49" s="53"/>
      <c r="R49" s="53"/>
      <c r="S49" s="53"/>
      <c r="T49" s="53"/>
    </row>
    <row r="50" spans="1:20" s="253" customFormat="1" ht="21">
      <c r="A50" s="251"/>
      <c r="B50" s="65" t="s">
        <v>130</v>
      </c>
      <c r="C50" s="694"/>
      <c r="D50" s="729">
        <v>4.8500000000000001E-2</v>
      </c>
      <c r="E50" s="706"/>
      <c r="F50" s="729">
        <v>5.74E-2</v>
      </c>
      <c r="G50" s="730">
        <v>4.58E-2</v>
      </c>
      <c r="H50" s="730">
        <v>4.4090699999999997E-2</v>
      </c>
      <c r="I50" s="730">
        <v>4.6051099999999998E-2</v>
      </c>
      <c r="J50" s="694"/>
      <c r="K50" s="730">
        <v>4.3075099999999998E-2</v>
      </c>
      <c r="L50" s="694"/>
      <c r="M50" s="730">
        <v>4.4151200000000002E-2</v>
      </c>
      <c r="N50" s="730">
        <v>4.1468999999999999E-2</v>
      </c>
      <c r="O50" s="730">
        <v>3.9803400000000003E-2</v>
      </c>
      <c r="P50" s="730">
        <v>4.6800000000000001E-2</v>
      </c>
      <c r="Q50" s="53"/>
      <c r="R50" s="53"/>
      <c r="S50" s="53"/>
      <c r="T50" s="53"/>
    </row>
    <row r="51" spans="1:20" s="253" customFormat="1" ht="21" customHeight="1">
      <c r="A51" s="255"/>
      <c r="B51" s="700" t="s">
        <v>151</v>
      </c>
      <c r="C51" s="731"/>
      <c r="D51" s="732"/>
      <c r="E51" s="733"/>
      <c r="F51" s="734"/>
      <c r="G51" s="735"/>
      <c r="H51" s="736"/>
      <c r="I51" s="736"/>
      <c r="J51" s="737"/>
      <c r="K51" s="736"/>
      <c r="L51" s="737"/>
      <c r="M51" s="736"/>
      <c r="N51" s="736"/>
      <c r="O51" s="736"/>
      <c r="P51" s="736"/>
      <c r="Q51" s="53"/>
      <c r="R51" s="53"/>
      <c r="S51" s="53"/>
      <c r="T51" s="53"/>
    </row>
    <row r="52" spans="1:20" s="253" customFormat="1" ht="21">
      <c r="A52" s="251"/>
      <c r="B52" s="63" t="s">
        <v>137</v>
      </c>
      <c r="C52" s="694"/>
      <c r="D52" s="82">
        <v>202024</v>
      </c>
      <c r="E52" s="696"/>
      <c r="F52" s="82">
        <f>D52-G52-H52-I52</f>
        <v>104447</v>
      </c>
      <c r="G52" s="738">
        <v>49044</v>
      </c>
      <c r="H52" s="738">
        <v>-344</v>
      </c>
      <c r="I52" s="80">
        <v>48877</v>
      </c>
      <c r="J52" s="694"/>
      <c r="K52" s="80">
        <v>193641</v>
      </c>
      <c r="L52" s="694"/>
      <c r="M52" s="80">
        <v>38998</v>
      </c>
      <c r="N52" s="80">
        <v>33035</v>
      </c>
      <c r="O52" s="80">
        <v>47449</v>
      </c>
      <c r="P52" s="80">
        <v>74159</v>
      </c>
      <c r="Q52" s="53"/>
      <c r="R52" s="53" t="b">
        <f t="shared" si="0"/>
        <v>1</v>
      </c>
      <c r="S52" s="53" t="b">
        <f t="shared" si="1"/>
        <v>1</v>
      </c>
      <c r="T52" s="53"/>
    </row>
    <row r="53" spans="1:20" s="253" customFormat="1" ht="21">
      <c r="A53" s="256"/>
      <c r="B53" s="67" t="s">
        <v>132</v>
      </c>
      <c r="C53" s="715"/>
      <c r="D53" s="66">
        <v>2451818</v>
      </c>
      <c r="E53" s="696"/>
      <c r="F53" s="514">
        <f>D53</f>
        <v>2451818</v>
      </c>
      <c r="G53" s="80">
        <v>2347371</v>
      </c>
      <c r="H53" s="81">
        <v>2298327</v>
      </c>
      <c r="I53" s="81">
        <v>2298671</v>
      </c>
      <c r="J53" s="715"/>
      <c r="K53" s="81">
        <v>2249794</v>
      </c>
      <c r="L53" s="715"/>
      <c r="M53" s="81">
        <v>2249794</v>
      </c>
      <c r="N53" s="81">
        <v>2210796</v>
      </c>
      <c r="O53" s="81">
        <v>2177761</v>
      </c>
      <c r="P53" s="81">
        <v>2130312</v>
      </c>
      <c r="Q53" s="53"/>
      <c r="R53" s="53"/>
      <c r="S53" s="53"/>
      <c r="T53" s="53"/>
    </row>
    <row r="54" spans="1:20" s="253" customFormat="1" ht="18" customHeight="1">
      <c r="A54" s="257"/>
      <c r="B54" s="84"/>
      <c r="C54" s="715"/>
      <c r="D54" s="727"/>
      <c r="E54" s="706"/>
      <c r="F54" s="727"/>
      <c r="G54" s="698"/>
      <c r="H54" s="698"/>
      <c r="I54" s="698"/>
      <c r="J54" s="715"/>
      <c r="K54" s="698"/>
      <c r="L54" s="715"/>
      <c r="M54" s="698"/>
      <c r="N54" s="698"/>
      <c r="O54" s="698"/>
      <c r="P54" s="698"/>
      <c r="Q54" s="53"/>
      <c r="R54" s="53"/>
      <c r="S54" s="53"/>
      <c r="T54" s="53"/>
    </row>
    <row r="55" spans="1:20" ht="51" hidden="1" customHeight="1">
      <c r="A55" s="258"/>
      <c r="B55" s="513" t="s">
        <v>128</v>
      </c>
      <c r="C55" s="1936" t="s">
        <v>170</v>
      </c>
      <c r="D55" s="1936"/>
      <c r="E55" s="1936"/>
      <c r="F55" s="1936"/>
      <c r="G55" s="1936"/>
      <c r="H55" s="1936"/>
      <c r="I55" s="1936"/>
      <c r="J55" s="1936"/>
      <c r="K55" s="1936"/>
      <c r="L55" s="1936"/>
      <c r="M55" s="1936"/>
      <c r="N55" s="1936"/>
      <c r="O55" s="1936"/>
      <c r="P55" s="1936"/>
      <c r="Q55" s="258"/>
      <c r="R55" s="259"/>
    </row>
    <row r="56" spans="1:20" ht="37.5" customHeight="1">
      <c r="A56" s="258"/>
      <c r="B56" s="470"/>
      <c r="C56" s="1939"/>
      <c r="D56" s="1939"/>
      <c r="E56" s="1939"/>
      <c r="F56" s="1939"/>
      <c r="G56" s="1939"/>
      <c r="H56" s="1939"/>
      <c r="I56" s="1939"/>
      <c r="J56" s="1939"/>
      <c r="K56" s="1939"/>
      <c r="L56" s="1939"/>
      <c r="M56" s="1939"/>
      <c r="N56" s="1939"/>
      <c r="O56" s="1939"/>
      <c r="P56" s="1939"/>
      <c r="Q56" s="258"/>
      <c r="R56" s="259"/>
    </row>
    <row r="57" spans="1:20" ht="39" customHeight="1">
      <c r="A57" s="258"/>
      <c r="B57" s="506"/>
      <c r="C57" s="258" t="s">
        <v>145</v>
      </c>
      <c r="D57" s="475" t="e">
        <f>SUM(D18:D19)=D20</f>
        <v>#VALUE!</v>
      </c>
      <c r="E57" s="475"/>
      <c r="F57" s="475" t="e">
        <f>SUM(F18:F19)=F20</f>
        <v>#VALUE!</v>
      </c>
      <c r="G57" s="475" t="b">
        <f>SUM(G18:G19)=G20</f>
        <v>1</v>
      </c>
      <c r="H57" s="475" t="b">
        <f>SUM(H18:H19)=H20</f>
        <v>1</v>
      </c>
      <c r="I57" s="475" t="b">
        <f t="shared" ref="I57:P57" si="4">SUM(I18:I19)=I20</f>
        <v>1</v>
      </c>
      <c r="J57" s="475"/>
      <c r="K57" s="475" t="b">
        <f t="shared" si="4"/>
        <v>1</v>
      </c>
      <c r="L57" s="475"/>
      <c r="M57" s="475" t="b">
        <f t="shared" si="4"/>
        <v>1</v>
      </c>
      <c r="N57" s="475" t="b">
        <f t="shared" si="4"/>
        <v>1</v>
      </c>
      <c r="O57" s="475" t="b">
        <f t="shared" si="4"/>
        <v>1</v>
      </c>
      <c r="P57" s="475" t="b">
        <f t="shared" si="4"/>
        <v>1</v>
      </c>
      <c r="Q57" s="258"/>
      <c r="R57" s="259"/>
    </row>
    <row r="58" spans="1:20">
      <c r="A58" s="258"/>
      <c r="B58" s="258"/>
      <c r="C58" s="258" t="s">
        <v>146</v>
      </c>
      <c r="D58" s="475" t="e">
        <f>(D21+D22)=D23</f>
        <v>#VALUE!</v>
      </c>
      <c r="E58" s="258"/>
      <c r="F58" s="475" t="e">
        <f>(F21+F22)=F23</f>
        <v>#VALUE!</v>
      </c>
      <c r="G58" s="475" t="b">
        <f>(G21+G22)=G23</f>
        <v>1</v>
      </c>
      <c r="H58" s="475" t="b">
        <f>(H21+H22)=H23</f>
        <v>1</v>
      </c>
      <c r="I58" s="475" t="b">
        <f t="shared" ref="I58:P58" si="5">(I21+I22)=I23</f>
        <v>1</v>
      </c>
      <c r="J58" s="475"/>
      <c r="K58" s="475" t="b">
        <f t="shared" si="5"/>
        <v>1</v>
      </c>
      <c r="L58" s="475"/>
      <c r="M58" s="475" t="b">
        <f t="shared" si="5"/>
        <v>1</v>
      </c>
      <c r="N58" s="475" t="b">
        <f t="shared" si="5"/>
        <v>1</v>
      </c>
      <c r="O58" s="475" t="b">
        <f t="shared" si="5"/>
        <v>1</v>
      </c>
      <c r="P58" s="475" t="b">
        <f t="shared" si="5"/>
        <v>1</v>
      </c>
      <c r="Q58" s="258"/>
      <c r="R58" s="259"/>
    </row>
    <row r="59" spans="1:20">
      <c r="A59" s="258"/>
      <c r="B59" s="258"/>
      <c r="C59" s="258" t="s">
        <v>102</v>
      </c>
      <c r="D59" s="475" t="e">
        <f>(D18+D21)=D24</f>
        <v>#VALUE!</v>
      </c>
      <c r="E59" s="258"/>
      <c r="F59" s="475" t="e">
        <f>(F18+F21)=F24</f>
        <v>#VALUE!</v>
      </c>
      <c r="G59" s="475" t="b">
        <f>(G18+G21)=G24</f>
        <v>1</v>
      </c>
      <c r="H59" s="475" t="b">
        <f>(H18+H21)=H24</f>
        <v>1</v>
      </c>
      <c r="I59" s="475" t="b">
        <f t="shared" ref="I59:P59" si="6">(I18+I21)=I24</f>
        <v>1</v>
      </c>
      <c r="J59" s="475"/>
      <c r="K59" s="475" t="b">
        <f t="shared" si="6"/>
        <v>1</v>
      </c>
      <c r="L59" s="475"/>
      <c r="M59" s="475" t="b">
        <f t="shared" si="6"/>
        <v>1</v>
      </c>
      <c r="N59" s="475" t="b">
        <f t="shared" si="6"/>
        <v>1</v>
      </c>
      <c r="O59" s="475" t="b">
        <f t="shared" si="6"/>
        <v>1</v>
      </c>
      <c r="P59" s="475" t="b">
        <f t="shared" si="6"/>
        <v>1</v>
      </c>
      <c r="Q59" s="258"/>
      <c r="R59" s="259"/>
    </row>
    <row r="60" spans="1:20">
      <c r="A60" s="258"/>
      <c r="B60" s="258"/>
      <c r="C60" s="258" t="s">
        <v>103</v>
      </c>
      <c r="D60" s="475" t="e">
        <f>(D20+D23)=D26</f>
        <v>#VALUE!</v>
      </c>
      <c r="E60" s="258"/>
      <c r="F60" s="475" t="e">
        <f>(F20+F23)=F26</f>
        <v>#VALUE!</v>
      </c>
      <c r="G60" s="475" t="b">
        <f>(G20+G23)=G26</f>
        <v>1</v>
      </c>
      <c r="H60" s="475" t="b">
        <f>(H20+H23)=H26</f>
        <v>1</v>
      </c>
      <c r="I60" s="475" t="b">
        <f t="shared" ref="I60:P60" si="7">(I20+I23)=I26</f>
        <v>1</v>
      </c>
      <c r="J60" s="475"/>
      <c r="K60" s="475" t="b">
        <f t="shared" si="7"/>
        <v>1</v>
      </c>
      <c r="L60" s="475"/>
      <c r="M60" s="475" t="b">
        <f t="shared" si="7"/>
        <v>1</v>
      </c>
      <c r="N60" s="475" t="b">
        <f t="shared" si="7"/>
        <v>1</v>
      </c>
      <c r="O60" s="475" t="b">
        <f t="shared" si="7"/>
        <v>1</v>
      </c>
      <c r="P60" s="475" t="b">
        <f t="shared" si="7"/>
        <v>1</v>
      </c>
      <c r="Q60" s="258"/>
      <c r="R60" s="259"/>
    </row>
    <row r="61" spans="1:20">
      <c r="A61" s="258"/>
      <c r="B61" s="258"/>
      <c r="C61" s="258" t="s">
        <v>73</v>
      </c>
      <c r="D61" s="475" t="e">
        <f>(D26+D27)=D28</f>
        <v>#VALUE!</v>
      </c>
      <c r="E61" s="258"/>
      <c r="F61" s="475" t="e">
        <f>(F26+F27)=F28</f>
        <v>#VALUE!</v>
      </c>
      <c r="G61" s="475" t="b">
        <f>(G26+G27)=G28</f>
        <v>1</v>
      </c>
      <c r="H61" s="475" t="b">
        <f>(H26+H27)=H28</f>
        <v>1</v>
      </c>
      <c r="I61" s="475" t="b">
        <f t="shared" ref="I61:P61" si="8">(I26+I27)=I28</f>
        <v>1</v>
      </c>
      <c r="J61" s="475"/>
      <c r="K61" s="475" t="b">
        <f t="shared" si="8"/>
        <v>1</v>
      </c>
      <c r="L61" s="475"/>
      <c r="M61" s="475" t="b">
        <f t="shared" si="8"/>
        <v>1</v>
      </c>
      <c r="N61" s="475" t="b">
        <f t="shared" si="8"/>
        <v>1</v>
      </c>
      <c r="O61" s="475" t="b">
        <f t="shared" si="8"/>
        <v>1</v>
      </c>
      <c r="P61" s="475" t="b">
        <f t="shared" si="8"/>
        <v>1</v>
      </c>
      <c r="Q61" s="258"/>
      <c r="R61" s="259"/>
    </row>
    <row r="62" spans="1:20">
      <c r="A62" s="258"/>
      <c r="B62" s="258"/>
      <c r="C62" s="258"/>
      <c r="D62" s="258"/>
      <c r="E62" s="258"/>
      <c r="F62" s="258"/>
      <c r="G62" s="258"/>
      <c r="H62" s="259"/>
      <c r="I62" s="258"/>
      <c r="J62" s="258"/>
      <c r="K62" s="258"/>
      <c r="L62" s="258"/>
      <c r="M62" s="259"/>
      <c r="N62" s="258"/>
      <c r="O62" s="258"/>
      <c r="P62" s="259"/>
      <c r="Q62" s="258"/>
      <c r="R62" s="259"/>
    </row>
    <row r="63" spans="1:20">
      <c r="A63" s="258"/>
      <c r="B63" s="258"/>
      <c r="C63" s="258"/>
      <c r="D63" s="258"/>
      <c r="E63" s="258"/>
      <c r="F63" s="258"/>
      <c r="G63" s="258"/>
      <c r="H63" s="259"/>
      <c r="I63" s="258"/>
      <c r="J63" s="258"/>
      <c r="K63" s="258"/>
      <c r="L63" s="258"/>
      <c r="M63" s="259"/>
      <c r="N63" s="258"/>
      <c r="O63" s="258"/>
      <c r="P63" s="259"/>
      <c r="Q63" s="258"/>
      <c r="R63" s="259"/>
    </row>
    <row r="64" spans="1:20">
      <c r="A64" s="258"/>
      <c r="B64" s="258"/>
      <c r="C64" s="258"/>
      <c r="D64" s="258"/>
      <c r="E64" s="258"/>
      <c r="F64" s="258"/>
      <c r="G64" s="258"/>
      <c r="H64" s="259"/>
      <c r="I64" s="258"/>
      <c r="J64" s="258"/>
      <c r="K64" s="258"/>
      <c r="L64" s="258"/>
      <c r="M64" s="259"/>
      <c r="N64" s="258"/>
      <c r="O64" s="258"/>
      <c r="P64" s="259"/>
      <c r="Q64" s="258"/>
      <c r="R64" s="259"/>
    </row>
    <row r="66" spans="12:12">
      <c r="L66" s="258"/>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30480</xdr:colOff>
                <xdr:row>11</xdr:row>
                <xdr:rowOff>0</xdr:rowOff>
              </to>
            </anchor>
          </controlPr>
        </control>
      </mc:Choice>
      <mc:Fallback>
        <control shapeId="6041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44140625" defaultRowHeight="19.2" outlineLevelCol="1"/>
  <cols>
    <col min="1" max="1" width="3.44140625" style="61" customWidth="1"/>
    <col min="2" max="2" width="99" style="61" customWidth="1"/>
    <col min="3" max="3" width="15.44140625" style="237" customWidth="1"/>
    <col min="4" max="4" width="1.5546875" style="237" customWidth="1"/>
    <col min="5" max="5" width="15.44140625" style="237" customWidth="1"/>
    <col min="6" max="6" width="1.5546875" style="237" customWidth="1"/>
    <col min="7" max="7" width="15.44140625" style="237" customWidth="1"/>
    <col min="8" max="8" width="1.5546875" style="237" customWidth="1" outlineLevel="1"/>
    <col min="9" max="9" width="15.44140625" style="237" customWidth="1" outlineLevel="1"/>
    <col min="10" max="10" width="1.5546875" style="237" customWidth="1" outlineLevel="1"/>
    <col min="11" max="11" width="15.44140625" style="61" customWidth="1" outlineLevel="1"/>
    <col min="12" max="12" width="1.5546875" style="237" customWidth="1" outlineLevel="1"/>
    <col min="13" max="13" width="15.44140625" style="61" customWidth="1" outlineLevel="1"/>
    <col min="14" max="15" width="9.44140625" style="53" customWidth="1" outlineLevel="1"/>
    <col min="16" max="16" width="10.5546875" style="53" bestFit="1" customWidth="1"/>
    <col min="17" max="17" width="12.5546875" style="53" customWidth="1"/>
    <col min="18" max="16384" width="9.44140625" style="53"/>
  </cols>
  <sheetData>
    <row r="1" spans="1:17" s="476" customFormat="1" ht="16.5" customHeight="1">
      <c r="A1" s="60"/>
      <c r="B1" s="60"/>
      <c r="C1" s="57"/>
      <c r="D1" s="57"/>
      <c r="E1" s="57"/>
      <c r="F1" s="57"/>
      <c r="G1" s="57"/>
      <c r="H1" s="57"/>
      <c r="I1" s="57"/>
      <c r="J1" s="57"/>
      <c r="K1" s="60"/>
      <c r="L1" s="57"/>
      <c r="M1" s="60"/>
    </row>
    <row r="2" spans="1:17" s="476" customFormat="1" ht="24.6">
      <c r="A2" s="56"/>
      <c r="B2" s="56"/>
      <c r="C2" s="70"/>
      <c r="D2" s="70"/>
      <c r="E2" s="68"/>
      <c r="F2" s="56"/>
      <c r="G2" s="71"/>
      <c r="I2" s="70"/>
      <c r="J2" s="59"/>
      <c r="K2" s="362"/>
      <c r="L2" s="57"/>
      <c r="M2" s="75" t="s">
        <v>162</v>
      </c>
    </row>
    <row r="3" spans="1:17" s="476" customFormat="1" ht="15" customHeight="1">
      <c r="A3" s="56"/>
      <c r="B3" s="56"/>
      <c r="C3" s="70"/>
      <c r="D3" s="70"/>
      <c r="E3" s="70"/>
      <c r="F3" s="70"/>
      <c r="G3" s="70"/>
      <c r="H3" s="70"/>
      <c r="I3" s="70"/>
      <c r="J3" s="59"/>
      <c r="K3" s="60"/>
      <c r="L3" s="57"/>
      <c r="M3" s="70"/>
    </row>
    <row r="4" spans="1:17" s="476" customFormat="1" ht="12.75" customHeight="1" thickBot="1">
      <c r="A4" s="56"/>
      <c r="B4" s="56"/>
      <c r="C4" s="70"/>
      <c r="D4" s="70"/>
      <c r="E4" s="70"/>
      <c r="F4" s="70"/>
      <c r="G4" s="70"/>
      <c r="H4" s="70"/>
      <c r="I4" s="70"/>
      <c r="J4" s="59"/>
      <c r="K4" s="68"/>
      <c r="L4" s="56"/>
      <c r="M4" s="58"/>
    </row>
    <row r="5" spans="1:17" s="476" customFormat="1" ht="18.75" customHeight="1" thickTop="1">
      <c r="A5" s="57"/>
      <c r="B5" s="261"/>
      <c r="C5" s="262" t="s">
        <v>111</v>
      </c>
      <c r="D5" s="263"/>
      <c r="E5" s="74" t="s">
        <v>111</v>
      </c>
      <c r="F5" s="60"/>
      <c r="G5" s="60"/>
      <c r="H5" s="264"/>
      <c r="I5" s="265" t="s">
        <v>93</v>
      </c>
      <c r="J5" s="263"/>
      <c r="K5" s="74" t="s">
        <v>93</v>
      </c>
      <c r="L5" s="60"/>
      <c r="M5" s="60"/>
    </row>
    <row r="6" spans="1:17" s="476" customFormat="1" ht="18" thickBot="1">
      <c r="A6" s="266" t="s">
        <v>15</v>
      </c>
      <c r="B6" s="267"/>
      <c r="C6" s="268">
        <v>2022</v>
      </c>
      <c r="D6" s="269"/>
      <c r="E6" s="270">
        <v>2021</v>
      </c>
      <c r="F6" s="74"/>
      <c r="G6" s="270" t="s">
        <v>9</v>
      </c>
      <c r="H6" s="271"/>
      <c r="I6" s="272">
        <v>2022</v>
      </c>
      <c r="J6" s="269"/>
      <c r="K6" s="270">
        <v>2021</v>
      </c>
      <c r="L6" s="74"/>
      <c r="M6" s="270" t="s">
        <v>9</v>
      </c>
    </row>
    <row r="7" spans="1:17" s="477" customFormat="1" ht="16.8">
      <c r="A7" s="273" t="s">
        <v>22</v>
      </c>
      <c r="B7" s="89"/>
      <c r="C7" s="274"/>
      <c r="D7" s="275"/>
      <c r="E7" s="276"/>
      <c r="F7" s="276"/>
      <c r="G7" s="276"/>
      <c r="H7" s="277"/>
      <c r="I7" s="278"/>
      <c r="J7" s="275"/>
      <c r="K7" s="276"/>
      <c r="L7" s="276"/>
      <c r="M7" s="276"/>
    </row>
    <row r="8" spans="1:17" s="478" customFormat="1" ht="16.8">
      <c r="A8" s="279" t="s">
        <v>112</v>
      </c>
      <c r="B8" s="70"/>
      <c r="C8" s="280"/>
      <c r="D8" s="263"/>
      <c r="E8" s="74"/>
      <c r="F8" s="74"/>
      <c r="G8" s="74"/>
      <c r="H8" s="281"/>
      <c r="I8" s="71"/>
      <c r="J8" s="263"/>
      <c r="K8" s="74"/>
      <c r="L8" s="74"/>
      <c r="M8" s="74"/>
    </row>
    <row r="9" spans="1:17" s="478" customFormat="1" ht="16.8">
      <c r="A9" s="282" t="s">
        <v>86</v>
      </c>
      <c r="B9" s="283"/>
      <c r="C9" s="284" t="e">
        <f>'Bell Wireline HIST p9'!G24</f>
        <v>#VALUE!</v>
      </c>
      <c r="D9" s="263"/>
      <c r="E9" s="285">
        <f>'Bell Wireline HIST p9'!N24</f>
        <v>1986</v>
      </c>
      <c r="F9" s="74"/>
      <c r="G9" s="404" t="e">
        <f>IF(OR(((ABS(C9-E9)/E9))&gt;100%,((ABS(C9-E9)/E9))&lt;-100%),"n.m.",((C9-E9)/ABS(E9)))</f>
        <v>#VALUE!</v>
      </c>
      <c r="H9" s="286" t="e">
        <f t="shared" ref="H9:H17" si="0">(C9-F9)/F9</f>
        <v>#VALUE!</v>
      </c>
      <c r="I9" s="287" t="e">
        <f>'Bell Wireline HIST p9'!E24</f>
        <v>#VALUE!</v>
      </c>
      <c r="J9" s="263"/>
      <c r="K9" s="285">
        <f>'Bell Wireline HIST p9'!O24+'Bell Wireline HIST p9'!P24+'Bell Wireline HIST p9'!Q24+'Bell Wireline HIST p9'!N24</f>
        <v>7871</v>
      </c>
      <c r="L9" s="74"/>
      <c r="M9" s="404" t="e">
        <f>IF(OR(((ABS(I9-K9)/K9))&gt;100%,((ABS(I9-K9)/K9))&lt;-100%),"n.m.",((I9-K9)/ABS(K9)))</f>
        <v>#VALUE!</v>
      </c>
      <c r="O9" s="515"/>
      <c r="P9" s="516"/>
      <c r="Q9" s="516"/>
    </row>
    <row r="10" spans="1:17" s="478" customFormat="1" ht="16.8">
      <c r="A10" s="288" t="s">
        <v>114</v>
      </c>
      <c r="B10" s="288"/>
      <c r="C10" s="284" t="e">
        <f>'Bell Wireline HIST p9'!G25</f>
        <v>#VALUE!</v>
      </c>
      <c r="D10" s="263"/>
      <c r="E10" s="285">
        <f>'Bell Wireline HIST p9'!N25</f>
        <v>779</v>
      </c>
      <c r="F10" s="74"/>
      <c r="G10" s="404" t="e">
        <f>IF(OR(((ABS(C10-E10)/E10))&gt;100%,((ABS(C10-E10)/E10))&lt;-100%),"n.m.",((C10-E10)/ABS(E10)))</f>
        <v>#VALUE!</v>
      </c>
      <c r="H10" s="223" t="e">
        <f t="shared" si="0"/>
        <v>#VALUE!</v>
      </c>
      <c r="I10" s="284" t="e">
        <f>'Bell Wireline HIST p9'!E25</f>
        <v>#VALUE!</v>
      </c>
      <c r="J10" s="263"/>
      <c r="K10" s="285">
        <f>'Bell Wireline HIST p9'!O25+'Bell Wireline HIST p9'!P25+'Bell Wireline HIST p9'!Q25+'Bell Wireline HIST p9'!N25</f>
        <v>3154</v>
      </c>
      <c r="L10" s="74"/>
      <c r="M10" s="404" t="e">
        <f>IF(OR(((ABS(I10-K10)/K10))&gt;100%,((ABS(I10-K10)/K10))&lt;-100%),"n.m.",((I10-K10)/ABS(K10)))</f>
        <v>#VALUE!</v>
      </c>
      <c r="O10" s="515"/>
      <c r="P10" s="516"/>
      <c r="Q10" s="516"/>
    </row>
    <row r="11" spans="1:17" s="478" customFormat="1" ht="16.8">
      <c r="A11" s="288" t="s">
        <v>101</v>
      </c>
      <c r="B11" s="288"/>
      <c r="C11" s="289" t="e">
        <f>'Bell Wireline HIST p9'!G26</f>
        <v>#VALUE!</v>
      </c>
      <c r="D11" s="290"/>
      <c r="E11" s="291">
        <f>'Bell Wireline HIST p9'!N26</f>
        <v>75</v>
      </c>
      <c r="F11" s="71"/>
      <c r="G11" s="405" t="e">
        <f>IF(OR(((ABS(C11-E11)/E11))&gt;100%,((ABS(C11-E11)/E11))&lt;-100%),"n.m.",((C11-E11)/ABS(E11)))</f>
        <v>#VALUE!</v>
      </c>
      <c r="H11" s="286" t="e">
        <f t="shared" si="0"/>
        <v>#VALUE!</v>
      </c>
      <c r="I11" s="292" t="e">
        <f>'Bell Wireline HIST p9'!E26</f>
        <v>#VALUE!</v>
      </c>
      <c r="J11" s="290"/>
      <c r="K11" s="291">
        <f>'Bell Wireline HIST p9'!O26+'Bell Wireline HIST p9'!P26+'Bell Wireline HIST p9'!Q26+'Bell Wireline HIST p9'!N26</f>
        <v>289</v>
      </c>
      <c r="L11" s="71"/>
      <c r="M11" s="405" t="e">
        <f>IF(OR(((ABS(I11-K11)/K11))&gt;100%,((ABS(I11-K11)/K11))&lt;-100%),"n.m.",((I11-K11)/ABS(K11)))</f>
        <v>#VALUE!</v>
      </c>
      <c r="O11" s="515"/>
      <c r="P11" s="516"/>
      <c r="Q11" s="516"/>
    </row>
    <row r="12" spans="1:17" s="478" customFormat="1" ht="16.8">
      <c r="A12" s="293" t="s">
        <v>107</v>
      </c>
      <c r="B12" s="293"/>
      <c r="C12" s="284" t="e">
        <f>'Bell Wireline HIST p9'!G27</f>
        <v>#VALUE!</v>
      </c>
      <c r="D12" s="263"/>
      <c r="E12" s="285">
        <f>'Bell Wireline HIST p9'!N27</f>
        <v>2840</v>
      </c>
      <c r="F12" s="71"/>
      <c r="G12" s="404" t="e">
        <f>IF(OR(((ABS(C12-E12)/E12))&gt;100%,((ABS(C12-E12)/E12))&lt;-100%),"n.m.",((C12-E12)/ABS(E12)))</f>
        <v>#VALUE!</v>
      </c>
      <c r="H12" s="286" t="e">
        <f t="shared" si="0"/>
        <v>#VALUE!</v>
      </c>
      <c r="I12" s="294" t="e">
        <f>'Bell Wireline HIST p9'!E27</f>
        <v>#VALUE!</v>
      </c>
      <c r="J12" s="263"/>
      <c r="K12" s="285">
        <f>'Bell Wireline HIST p9'!O27+'Bell Wireline HIST p9'!P27+'Bell Wireline HIST p9'!Q27+'Bell Wireline HIST p9'!N27</f>
        <v>11314</v>
      </c>
      <c r="L12" s="71"/>
      <c r="M12" s="404" t="e">
        <f>IF(OR(((ABS(I12-K12)/K12))&gt;100%,((ABS(I12-K12)/K12))&lt;-100%),"n.m.",((I12-K12)/ABS(K12)))</f>
        <v>#VALUE!</v>
      </c>
      <c r="O12" s="515"/>
      <c r="P12" s="516"/>
      <c r="Q12" s="516"/>
    </row>
    <row r="13" spans="1:17" s="478" customFormat="1" ht="16.8">
      <c r="A13" s="288" t="s">
        <v>108</v>
      </c>
      <c r="B13" s="288"/>
      <c r="C13" s="284" t="e">
        <f>'Bell Wireline HIST p9'!G28</f>
        <v>#VALUE!</v>
      </c>
      <c r="D13" s="263"/>
      <c r="E13" s="285">
        <f>'Bell Wireline HIST p9'!N28</f>
        <v>94</v>
      </c>
      <c r="F13" s="71"/>
      <c r="G13" s="437" t="e">
        <f>IF(OR(((ABS(C13-E13)/E13))&gt;=100%,((ABS(C13-E13)/E13))&lt;=-100%),"n.m.",((C13-E13)/ABS(E13)))</f>
        <v>#VALUE!</v>
      </c>
      <c r="H13" s="286" t="e">
        <f t="shared" si="0"/>
        <v>#VALUE!</v>
      </c>
      <c r="I13" s="294" t="e">
        <f>'Bell Wireline HIST p9'!E28</f>
        <v>#VALUE!</v>
      </c>
      <c r="J13" s="263"/>
      <c r="K13" s="285">
        <f>'Bell Wireline HIST p9'!O28+'Bell Wireline HIST p9'!P28+'Bell Wireline HIST p9'!Q28+'Bell Wireline HIST p9'!N28</f>
        <v>358</v>
      </c>
      <c r="L13" s="71"/>
      <c r="M13" s="404" t="e">
        <f>IF(OR(((ABS(I13-K13)/K13))&gt;=100%,((ABS(I13-K13)/K13))&lt;=-100%),"n.m.",((I13-K13)/ABS(K13)))</f>
        <v>#VALUE!</v>
      </c>
      <c r="O13" s="515"/>
      <c r="P13" s="516"/>
      <c r="Q13" s="516"/>
    </row>
    <row r="14" spans="1:17" s="477" customFormat="1" ht="16.8">
      <c r="A14" s="295" t="s">
        <v>145</v>
      </c>
      <c r="B14" s="296"/>
      <c r="C14" s="297" t="e">
        <f>'Bell Wireline HIST p9'!G29</f>
        <v>#VALUE!</v>
      </c>
      <c r="D14" s="298"/>
      <c r="E14" s="435">
        <f>'Bell Wireline HIST p9'!N29</f>
        <v>2934</v>
      </c>
      <c r="F14" s="309"/>
      <c r="G14" s="406" t="e">
        <f>IF(OR(((ABS(C14-E14)/E14))&gt;100%,((ABS(C14-E14)/E14))&lt;-100%),"n.m.",((C14-E14)/ABS(E14)))</f>
        <v>#VALUE!</v>
      </c>
      <c r="H14" s="310" t="e">
        <f t="shared" si="0"/>
        <v>#VALUE!</v>
      </c>
      <c r="I14" s="436" t="e">
        <f>'Bell Wireline HIST p9'!E29</f>
        <v>#VALUE!</v>
      </c>
      <c r="J14" s="298"/>
      <c r="K14" s="299">
        <f>'Bell Wireline HIST p9'!O29+'Bell Wireline HIST p9'!P29+'Bell Wireline HIST p9'!Q29+'Bell Wireline HIST p9'!N29</f>
        <v>11672</v>
      </c>
      <c r="L14" s="278"/>
      <c r="M14" s="406" t="e">
        <f t="shared" ref="M14:M22" si="1">IF(OR(((ABS(I14-K14)/K14))&gt;100%,((ABS(I14-K14)/K14))&lt;-100%),"n.m.",((I14-K14)/ABS(K14)))</f>
        <v>#VALUE!</v>
      </c>
      <c r="O14" s="515"/>
      <c r="P14" s="516"/>
      <c r="Q14" s="516"/>
    </row>
    <row r="15" spans="1:17" s="478" customFormat="1" ht="16.8">
      <c r="A15" s="288" t="s">
        <v>86</v>
      </c>
      <c r="B15" s="288"/>
      <c r="C15" s="284" t="e">
        <f>'Bell Wireline HIST p9'!G30</f>
        <v>#VALUE!</v>
      </c>
      <c r="D15" s="263"/>
      <c r="E15" s="285">
        <f>'Bell Wireline HIST p9'!N30</f>
        <v>132</v>
      </c>
      <c r="F15" s="71"/>
      <c r="G15" s="404" t="e">
        <f t="shared" ref="G15:G23" si="2">IF(OR(((ABS(C15-E15)/E15))&gt;100%,((ABS(C15-E15)/E15))&lt;-100%),"n.m.",((C15-E15)/ABS(E15)))</f>
        <v>#VALUE!</v>
      </c>
      <c r="H15" s="286" t="e">
        <f t="shared" si="0"/>
        <v>#VALUE!</v>
      </c>
      <c r="I15" s="294" t="e">
        <f>'Bell Wireline HIST p9'!E30</f>
        <v>#VALUE!</v>
      </c>
      <c r="J15" s="263"/>
      <c r="K15" s="285">
        <f>'Bell Wireline HIST p9'!O30+'Bell Wireline HIST p9'!P30+'Bell Wireline HIST p9'!Q30+'Bell Wireline HIST p9'!N30</f>
        <v>463</v>
      </c>
      <c r="L15" s="71"/>
      <c r="M15" s="404" t="e">
        <f t="shared" si="1"/>
        <v>#VALUE!</v>
      </c>
      <c r="O15" s="515"/>
      <c r="P15" s="516"/>
      <c r="Q15" s="516"/>
    </row>
    <row r="16" spans="1:17" s="478" customFormat="1" ht="16.8">
      <c r="A16" s="288" t="s">
        <v>115</v>
      </c>
      <c r="B16" s="288"/>
      <c r="C16" s="302" t="e">
        <f>'Bell Wireline HIST p9'!G31</f>
        <v>#VALUE!</v>
      </c>
      <c r="D16" s="290"/>
      <c r="E16" s="291">
        <f>'Bell Wireline HIST p9'!N31</f>
        <v>13</v>
      </c>
      <c r="F16" s="71"/>
      <c r="G16" s="404" t="e">
        <f t="shared" si="2"/>
        <v>#VALUE!</v>
      </c>
      <c r="H16" s="286" t="e">
        <f t="shared" si="0"/>
        <v>#VALUE!</v>
      </c>
      <c r="I16" s="303" t="e">
        <f>'Bell Wireline HIST p9'!E31</f>
        <v>#VALUE!</v>
      </c>
      <c r="J16" s="290"/>
      <c r="K16" s="291">
        <f>'Bell Wireline HIST p9'!O31+'Bell Wireline HIST p9'!P31+'Bell Wireline HIST p9'!Q31+'Bell Wireline HIST p9'!N31</f>
        <v>43</v>
      </c>
      <c r="L16" s="71"/>
      <c r="M16" s="405" t="e">
        <f t="shared" si="1"/>
        <v>#VALUE!</v>
      </c>
      <c r="O16" s="515"/>
      <c r="P16" s="516"/>
      <c r="Q16" s="516"/>
    </row>
    <row r="17" spans="1:17" s="478" customFormat="1" ht="16.8">
      <c r="A17" s="293" t="s">
        <v>109</v>
      </c>
      <c r="B17" s="293"/>
      <c r="C17" s="284" t="e">
        <f>'Bell Wireline HIST p9'!G32</f>
        <v>#VALUE!</v>
      </c>
      <c r="D17" s="263"/>
      <c r="E17" s="285">
        <f>'Bell Wireline HIST p9'!N32</f>
        <v>145</v>
      </c>
      <c r="F17" s="71"/>
      <c r="G17" s="517" t="e">
        <f t="shared" si="2"/>
        <v>#VALUE!</v>
      </c>
      <c r="H17" s="286" t="e">
        <f t="shared" si="0"/>
        <v>#VALUE!</v>
      </c>
      <c r="I17" s="294" t="e">
        <f>'Bell Wireline HIST p9'!E32</f>
        <v>#VALUE!</v>
      </c>
      <c r="J17" s="263"/>
      <c r="K17" s="285">
        <f>'Bell Wireline HIST p9'!O32+'Bell Wireline HIST p9'!P32+'Bell Wireline HIST p9'!Q32+'Bell Wireline HIST p9'!N32</f>
        <v>506</v>
      </c>
      <c r="L17" s="71"/>
      <c r="M17" s="404" t="e">
        <f t="shared" si="1"/>
        <v>#VALUE!</v>
      </c>
      <c r="O17" s="515"/>
      <c r="P17" s="516"/>
      <c r="Q17" s="516"/>
    </row>
    <row r="18" spans="1:17" s="478" customFormat="1" ht="16.8">
      <c r="A18" s="304" t="s">
        <v>110</v>
      </c>
      <c r="B18" s="288"/>
      <c r="C18" s="284" t="e">
        <f>'Bell Wireline HIST p9'!G33</f>
        <v>#VALUE!</v>
      </c>
      <c r="D18" s="263"/>
      <c r="E18" s="285">
        <f>'Bell Wireline HIST p9'!N33</f>
        <v>0</v>
      </c>
      <c r="F18" s="71"/>
      <c r="G18" s="404" t="s">
        <v>177</v>
      </c>
      <c r="H18" s="305">
        <v>0</v>
      </c>
      <c r="I18" s="294" t="e">
        <f>'Bell Wireline HIST p9'!E33</f>
        <v>#VALUE!</v>
      </c>
      <c r="J18" s="263"/>
      <c r="K18" s="285">
        <f>'Bell Wireline HIST p9'!O33+'Bell Wireline HIST p9'!P33+'Bell Wireline HIST p9'!Q33+'Bell Wireline HIST p9'!N33</f>
        <v>0</v>
      </c>
      <c r="L18" s="71"/>
      <c r="M18" s="285" t="s">
        <v>177</v>
      </c>
      <c r="O18" s="515"/>
      <c r="P18" s="516"/>
      <c r="Q18" s="516"/>
    </row>
    <row r="19" spans="1:17" s="477" customFormat="1" ht="16.8">
      <c r="A19" s="295" t="s">
        <v>146</v>
      </c>
      <c r="B19" s="296"/>
      <c r="C19" s="297" t="e">
        <f>'Bell Wireline HIST p9'!G34</f>
        <v>#VALUE!</v>
      </c>
      <c r="D19" s="298"/>
      <c r="E19" s="299">
        <f>'Bell Wireline HIST p9'!N34</f>
        <v>145</v>
      </c>
      <c r="F19" s="278"/>
      <c r="G19" s="406" t="e">
        <f t="shared" si="2"/>
        <v>#VALUE!</v>
      </c>
      <c r="H19" s="300" t="e">
        <f>(C19-F19)/F19</f>
        <v>#VALUE!</v>
      </c>
      <c r="I19" s="301" t="e">
        <f>'Bell Wireline HIST p9'!E34</f>
        <v>#VALUE!</v>
      </c>
      <c r="J19" s="298"/>
      <c r="K19" s="299">
        <f>'Bell Wireline HIST p9'!O34+'Bell Wireline HIST p9'!P34+'Bell Wireline HIST p9'!Q34+'Bell Wireline HIST p9'!N34</f>
        <v>506</v>
      </c>
      <c r="L19" s="278"/>
      <c r="M19" s="406" t="e">
        <f t="shared" si="1"/>
        <v>#VALUE!</v>
      </c>
      <c r="O19" s="515"/>
      <c r="P19" s="516"/>
      <c r="Q19" s="516"/>
    </row>
    <row r="20" spans="1:17" s="478" customFormat="1" ht="16.8">
      <c r="A20" s="306" t="s">
        <v>104</v>
      </c>
      <c r="B20" s="293"/>
      <c r="C20" s="284" t="e">
        <f>'Bell Wireline HIST p9'!G35</f>
        <v>#VALUE!</v>
      </c>
      <c r="D20" s="263"/>
      <c r="E20" s="285">
        <f>'Bell Wireline HIST p9'!N35</f>
        <v>2985</v>
      </c>
      <c r="F20" s="71"/>
      <c r="G20" s="404" t="e">
        <f t="shared" si="2"/>
        <v>#VALUE!</v>
      </c>
      <c r="H20" s="286" t="e">
        <f>(C20-F20)/F20</f>
        <v>#VALUE!</v>
      </c>
      <c r="I20" s="294" t="e">
        <f>'Bell Wireline HIST p9'!E35</f>
        <v>#VALUE!</v>
      </c>
      <c r="J20" s="263"/>
      <c r="K20" s="285">
        <f>'Bell Wireline HIST p9'!O35+'Bell Wireline HIST p9'!P35+'Bell Wireline HIST p9'!Q35+'Bell Wireline HIST p9'!N35</f>
        <v>11820</v>
      </c>
      <c r="L20" s="71"/>
      <c r="M20" s="404" t="e">
        <f t="shared" si="1"/>
        <v>#VALUE!</v>
      </c>
      <c r="O20" s="515"/>
      <c r="P20" s="516"/>
      <c r="Q20" s="516"/>
    </row>
    <row r="21" spans="1:17" s="477" customFormat="1" ht="16.8">
      <c r="A21" s="295" t="s">
        <v>103</v>
      </c>
      <c r="B21" s="296"/>
      <c r="C21" s="307" t="e">
        <f>'Bell Wireline HIST p9'!G36</f>
        <v>#VALUE!</v>
      </c>
      <c r="D21" s="275"/>
      <c r="E21" s="308">
        <f>'Bell Wireline HIST p9'!N36</f>
        <v>3079</v>
      </c>
      <c r="F21" s="309"/>
      <c r="G21" s="407" t="e">
        <f t="shared" si="2"/>
        <v>#VALUE!</v>
      </c>
      <c r="H21" s="310" t="e">
        <f>(C21-F21)/F21</f>
        <v>#VALUE!</v>
      </c>
      <c r="I21" s="311" t="e">
        <f>'Bell Wireline HIST p9'!E36</f>
        <v>#VALUE!</v>
      </c>
      <c r="J21" s="275"/>
      <c r="K21" s="308">
        <f>'Bell Wireline HIST p9'!O36+'Bell Wireline HIST p9'!P36+'Bell Wireline HIST p9'!Q36+'Bell Wireline HIST p9'!N36</f>
        <v>12178</v>
      </c>
      <c r="L21" s="278"/>
      <c r="M21" s="407" t="e">
        <f t="shared" si="1"/>
        <v>#VALUE!</v>
      </c>
      <c r="O21" s="515"/>
      <c r="P21" s="516"/>
      <c r="Q21" s="516"/>
    </row>
    <row r="22" spans="1:17" s="478" customFormat="1" ht="16.8">
      <c r="A22" s="312" t="s">
        <v>54</v>
      </c>
      <c r="B22" s="313"/>
      <c r="C22" s="814" t="e">
        <f>'Bell Wireline HIST p9'!G37</f>
        <v>#VALUE!</v>
      </c>
      <c r="D22" s="815"/>
      <c r="E22" s="314">
        <f>'Bell Wireline HIST p9'!N37</f>
        <v>-1753</v>
      </c>
      <c r="F22" s="456"/>
      <c r="G22" s="405" t="e">
        <f t="shared" si="2"/>
        <v>#VALUE!</v>
      </c>
      <c r="H22" s="457" t="e">
        <f>(-C22+F22)/F22</f>
        <v>#VALUE!</v>
      </c>
      <c r="I22" s="816" t="e">
        <f>'Bell Wireline HIST p9'!E37</f>
        <v>#VALUE!</v>
      </c>
      <c r="J22" s="815"/>
      <c r="K22" s="314">
        <f>'Bell Wireline HIST p9'!O37+'Bell Wireline HIST p9'!P37+'Bell Wireline HIST p9'!Q37+'Bell Wireline HIST p9'!N37</f>
        <v>-6863</v>
      </c>
      <c r="L22" s="456"/>
      <c r="M22" s="405" t="e">
        <f t="shared" si="1"/>
        <v>#VALUE!</v>
      </c>
      <c r="O22" s="515"/>
      <c r="P22" s="516"/>
      <c r="Q22" s="516"/>
    </row>
    <row r="23" spans="1:17" s="478" customFormat="1" ht="17.399999999999999">
      <c r="A23" s="315" t="s">
        <v>16</v>
      </c>
      <c r="B23" s="316"/>
      <c r="C23" s="817" t="e">
        <f>'Bell Wireline HIST p9'!G38</f>
        <v>#VALUE!</v>
      </c>
      <c r="D23" s="454"/>
      <c r="E23" s="317">
        <f>'Bell Wireline HIST p9'!N38</f>
        <v>1326</v>
      </c>
      <c r="F23" s="456"/>
      <c r="G23" s="395" t="e">
        <f t="shared" si="2"/>
        <v>#VALUE!</v>
      </c>
      <c r="H23" s="457" t="e">
        <f>(C23-F23)/F23</f>
        <v>#VALUE!</v>
      </c>
      <c r="I23" s="353" t="e">
        <f>'Bell Wireline HIST p9'!E38</f>
        <v>#VALUE!</v>
      </c>
      <c r="J23" s="454"/>
      <c r="K23" s="317">
        <f>'Bell Wireline HIST p9'!O38+'Bell Wireline HIST p9'!P38+'Bell Wireline HIST p9'!Q38+'Bell Wireline HIST p9'!N38</f>
        <v>5315</v>
      </c>
      <c r="L23" s="456"/>
      <c r="M23" s="452">
        <v>0</v>
      </c>
      <c r="O23" s="515"/>
      <c r="P23" s="516"/>
      <c r="Q23" s="516"/>
    </row>
    <row r="24" spans="1:17" s="478" customFormat="1" ht="17.399999999999999">
      <c r="A24" s="318" t="s">
        <v>98</v>
      </c>
      <c r="B24" s="319"/>
      <c r="C24" s="320" t="e">
        <f>'Bell Wireline HIST p9'!G39</f>
        <v>#VALUE!</v>
      </c>
      <c r="D24" s="321"/>
      <c r="E24" s="322">
        <f>'Bell Wireline HIST p9'!N39</f>
        <v>0.43099999999999999</v>
      </c>
      <c r="F24" s="323"/>
      <c r="G24" s="408" t="e">
        <f>((ROUND(C24,3)-ROUND(E24,3))*100)</f>
        <v>#VALUE!</v>
      </c>
      <c r="H24" s="324" t="e">
        <f>(C24-F24)*100</f>
        <v>#VALUE!</v>
      </c>
      <c r="I24" s="325" t="e">
        <f>'Bell Wireline HIST p9'!E39</f>
        <v>#VALUE!</v>
      </c>
      <c r="J24" s="321"/>
      <c r="K24" s="322">
        <f>K23/K21</f>
        <v>0.43644276564296269</v>
      </c>
      <c r="L24" s="323"/>
      <c r="M24" s="408" t="e">
        <f>((ROUND(I24,3)-ROUND(K24,3))*100)</f>
        <v>#VALUE!</v>
      </c>
      <c r="O24" s="515"/>
      <c r="P24" s="516"/>
      <c r="Q24" s="516"/>
    </row>
    <row r="25" spans="1:17" s="478" customFormat="1" ht="6.75" customHeight="1">
      <c r="A25" s="316"/>
      <c r="B25" s="315"/>
      <c r="C25" s="453"/>
      <c r="D25" s="454"/>
      <c r="E25" s="455"/>
      <c r="F25" s="456"/>
      <c r="G25" s="395"/>
      <c r="H25" s="457"/>
      <c r="I25" s="455"/>
      <c r="J25" s="454"/>
      <c r="K25" s="455"/>
      <c r="L25" s="456"/>
      <c r="M25" s="395"/>
      <c r="O25" s="515"/>
      <c r="P25" s="516"/>
      <c r="Q25" s="516"/>
    </row>
    <row r="26" spans="1:17" s="478" customFormat="1" ht="16.8">
      <c r="A26" s="264" t="s">
        <v>14</v>
      </c>
      <c r="B26" s="60"/>
      <c r="C26" s="458">
        <f>'Bell Wireline HIST p9'!G41</f>
        <v>1251</v>
      </c>
      <c r="D26" s="454"/>
      <c r="E26" s="326">
        <f>'Bell Wireline HIST p9'!N41</f>
        <v>1141</v>
      </c>
      <c r="F26" s="456"/>
      <c r="G26" s="395">
        <f>IF(OR(((ABS(E26-C26)/E26))&gt;100%,((ABS(E26-C26)/E26))&lt;-100%),"n.m.",((E26-C26)/ABS(E26)))</f>
        <v>-9.6406660823838738E-2</v>
      </c>
      <c r="H26" s="459" t="e">
        <f>(-C26+F26)/F26</f>
        <v>#DIV/0!</v>
      </c>
      <c r="I26" s="458">
        <f>'Bell Wireline HIST p9'!E41</f>
        <v>3887</v>
      </c>
      <c r="J26" s="460"/>
      <c r="K26" s="326">
        <f>'Bell Wireline HIST p9'!O41+'Bell Wireline HIST p9'!P41+'Bell Wireline HIST p9'!Q41+'Bell Wireline HIST p9'!N41</f>
        <v>3612</v>
      </c>
      <c r="L26" s="456"/>
      <c r="M26" s="395">
        <f>IF(OR(((ABS(K26-I26)/K26))&gt;100%,((ABS(K26-I26)/K26))&lt;-100%),"n.m.",((K26-I26)/ABS(K26)))</f>
        <v>-7.6135105204872641E-2</v>
      </c>
      <c r="O26" s="515"/>
      <c r="P26" s="516"/>
      <c r="Q26" s="516"/>
    </row>
    <row r="27" spans="1:17" s="478" customFormat="1" ht="17.399999999999999">
      <c r="A27" s="327" t="s">
        <v>74</v>
      </c>
      <c r="B27" s="225"/>
      <c r="C27" s="461" t="e">
        <f>'Bell Wireline HIST p9'!G42</f>
        <v>#VALUE!</v>
      </c>
      <c r="D27" s="462"/>
      <c r="E27" s="510">
        <f>'Bell Wireline HIST p9'!N42</f>
        <v>0.37057486196817147</v>
      </c>
      <c r="F27" s="463"/>
      <c r="G27" s="464" t="e">
        <f>((ROUND(E27,3)-ROUND(C27,3))*100)</f>
        <v>#VALUE!</v>
      </c>
      <c r="H27" s="465" t="e">
        <f>(-(C27-F27)*100)</f>
        <v>#VALUE!</v>
      </c>
      <c r="I27" s="466" t="e">
        <f>'Bell Wireline HIST p9'!E42</f>
        <v>#VALUE!</v>
      </c>
      <c r="J27" s="462"/>
      <c r="K27" s="510">
        <f>K26/K21</f>
        <v>0.29660042699950728</v>
      </c>
      <c r="L27" s="463"/>
      <c r="M27" s="464" t="e">
        <f>((ROUND(K27,3)-ROUND(I27,3))*100)</f>
        <v>#VALUE!</v>
      </c>
      <c r="O27" s="515"/>
      <c r="P27" s="516"/>
      <c r="Q27" s="516"/>
    </row>
    <row r="28" spans="1:17" s="477" customFormat="1">
      <c r="A28" s="273" t="s">
        <v>165</v>
      </c>
      <c r="B28" s="89"/>
      <c r="C28" s="329"/>
      <c r="D28" s="330"/>
      <c r="E28" s="331"/>
      <c r="F28" s="222"/>
      <c r="G28" s="276"/>
      <c r="H28" s="332"/>
      <c r="I28" s="89"/>
      <c r="J28" s="330"/>
      <c r="K28" s="331"/>
      <c r="L28" s="222"/>
      <c r="M28" s="276"/>
      <c r="O28" s="515"/>
      <c r="P28" s="516"/>
      <c r="Q28" s="516"/>
    </row>
    <row r="29" spans="1:17" s="478" customFormat="1" ht="16.8">
      <c r="A29" s="264" t="s">
        <v>138</v>
      </c>
      <c r="B29" s="83"/>
      <c r="C29" s="348">
        <f>'Bell Wireline HIST p9'!G44</f>
        <v>63465.865849099995</v>
      </c>
      <c r="D29" s="334"/>
      <c r="E29" s="335">
        <f>'Bell Wireline HIST p9'!N44</f>
        <v>47618</v>
      </c>
      <c r="F29" s="336"/>
      <c r="G29" s="395">
        <f t="shared" ref="G29:G40" si="3">IF(OR(((ABS(C29-E29)/E29))&gt;100%,((ABS(C29-E29)/E29))&lt;-100%),"n.m.",((C29-E29)/ABS(E29)))</f>
        <v>0.33281250470620344</v>
      </c>
      <c r="H29" s="286" t="e">
        <f>(C29-F29)/F29</f>
        <v>#DIV/0!</v>
      </c>
      <c r="I29" s="337">
        <f>'Bell Wireline HIST p9'!E44</f>
        <v>201762</v>
      </c>
      <c r="J29" s="338"/>
      <c r="K29" s="339">
        <f>'Bell Wireline HIST p9'!O44+'Bell Wireline HIST p9'!P44+'Bell Wireline HIST p9'!Q44+'Bell Wireline HIST p9'!N44</f>
        <v>152285</v>
      </c>
      <c r="L29" s="60"/>
      <c r="M29" s="395">
        <f t="shared" ref="M29:M40" si="4">IF(OR(((ABS(I29-K29)/K29))&gt;100%,((ABS(I29-K29)/K29))&lt;-100%),"n.m.",((I29-K29)/ABS(K29)))</f>
        <v>0.32489739632925108</v>
      </c>
      <c r="O29" s="515"/>
      <c r="P29" s="516"/>
      <c r="Q29" s="516"/>
    </row>
    <row r="30" spans="1:17" s="478" customFormat="1" ht="19.8">
      <c r="A30" s="340" t="s">
        <v>181</v>
      </c>
      <c r="B30" s="341"/>
      <c r="C30" s="333">
        <f>'Bell Wireline HIST p9'!G45</f>
        <v>4258570</v>
      </c>
      <c r="D30" s="342"/>
      <c r="E30" s="343">
        <f>'Bell Wireline HIST p9'!N45</f>
        <v>3861652.7233591001</v>
      </c>
      <c r="F30" s="344"/>
      <c r="G30" s="394">
        <f t="shared" si="3"/>
        <v>0.10278430119828</v>
      </c>
      <c r="H30" s="346" t="e">
        <f>(C30-F30)/F30</f>
        <v>#DIV/0!</v>
      </c>
      <c r="I30" s="337">
        <f>'Bell Wireline HIST p9'!E45</f>
        <v>4258570</v>
      </c>
      <c r="J30" s="338"/>
      <c r="K30" s="339">
        <f>'Bell Wireline HIST p9'!L45</f>
        <v>3861652.7233591001</v>
      </c>
      <c r="L30" s="347"/>
      <c r="M30" s="394">
        <f t="shared" si="4"/>
        <v>0.10278430119828</v>
      </c>
      <c r="O30" s="515"/>
      <c r="P30" s="516"/>
      <c r="Q30" s="516"/>
    </row>
    <row r="31" spans="1:17" s="477" customFormat="1">
      <c r="A31" s="273" t="s">
        <v>167</v>
      </c>
      <c r="B31" s="89"/>
      <c r="C31" s="329"/>
      <c r="D31" s="330"/>
      <c r="E31" s="222"/>
      <c r="F31" s="222"/>
      <c r="G31" s="276"/>
      <c r="H31" s="332"/>
      <c r="I31" s="89"/>
      <c r="J31" s="330"/>
      <c r="K31" s="331"/>
      <c r="L31" s="222"/>
      <c r="M31" s="276"/>
      <c r="O31" s="515"/>
      <c r="P31" s="516"/>
      <c r="Q31" s="516"/>
    </row>
    <row r="32" spans="1:17" s="478" customFormat="1" ht="20.25" customHeight="1">
      <c r="A32" s="264" t="s">
        <v>171</v>
      </c>
      <c r="B32" s="83"/>
      <c r="C32" s="348">
        <f>'Bell Wireline HIST p9'!G47</f>
        <v>14183</v>
      </c>
      <c r="D32" s="334"/>
      <c r="E32" s="335">
        <f>'Bell Wireline HIST p9'!N47</f>
        <v>6049</v>
      </c>
      <c r="F32" s="336"/>
      <c r="G32" s="395" t="str">
        <f t="shared" si="3"/>
        <v>n.m.</v>
      </c>
      <c r="H32" s="286" t="e">
        <f>-(C32-F32)/F32</f>
        <v>#DIV/0!</v>
      </c>
      <c r="I32" s="349">
        <f>'Bell Wireline HIST p9'!E47</f>
        <v>5148</v>
      </c>
      <c r="J32" s="334"/>
      <c r="K32" s="335">
        <f>'Bell Wireline HIST p9'!O47+'Bell Wireline HIST p9'!P47+'Bell Wireline HIST p9'!Q47+'Bell Wireline HIST p9'!N47</f>
        <v>2530</v>
      </c>
      <c r="L32" s="336"/>
      <c r="M32" s="395" t="str">
        <f t="shared" si="4"/>
        <v>n.m.</v>
      </c>
      <c r="O32" s="515"/>
      <c r="P32" s="516"/>
      <c r="Q32" s="516"/>
    </row>
    <row r="33" spans="1:17" s="478" customFormat="1" ht="20.25" customHeight="1">
      <c r="A33" s="264" t="s">
        <v>157</v>
      </c>
      <c r="B33" s="60"/>
      <c r="C33" s="348">
        <f>'Bell Wireline HIST p9'!G48</f>
        <v>40209</v>
      </c>
      <c r="D33" s="350"/>
      <c r="E33" s="351">
        <f>'Bell Wireline HIST p9'!N48</f>
        <v>29191</v>
      </c>
      <c r="F33" s="352"/>
      <c r="G33" s="395">
        <f t="shared" si="3"/>
        <v>0.37744510294268779</v>
      </c>
      <c r="H33" s="346" t="e">
        <f>(C33-F33)/F33</f>
        <v>#DIV/0!</v>
      </c>
      <c r="I33" s="349">
        <f>'Bell Wireline HIST p9'!E48</f>
        <v>94400</v>
      </c>
      <c r="J33" s="334"/>
      <c r="K33" s="351">
        <f>'Bell Wireline HIST p9'!O48+'Bell Wireline HIST p9'!P48+'Bell Wireline HIST p9'!Q48+'Bell Wireline HIST p9'!N48</f>
        <v>76068</v>
      </c>
      <c r="L33" s="336"/>
      <c r="M33" s="395">
        <f t="shared" si="4"/>
        <v>0.24099489930062576</v>
      </c>
      <c r="O33" s="515"/>
      <c r="P33" s="516"/>
      <c r="Q33" s="516"/>
    </row>
    <row r="34" spans="1:17" s="478" customFormat="1" ht="20.25" customHeight="1">
      <c r="A34" s="264" t="s">
        <v>117</v>
      </c>
      <c r="B34" s="60"/>
      <c r="C34" s="348">
        <f>+'Bell Wireline HIST p9'!G49</f>
        <v>-26026</v>
      </c>
      <c r="D34" s="350"/>
      <c r="E34" s="351">
        <f>+'Bell Wireline HIST p9'!N49</f>
        <v>-23142</v>
      </c>
      <c r="F34" s="352"/>
      <c r="G34" s="394">
        <f t="shared" si="3"/>
        <v>-0.12462189957652753</v>
      </c>
      <c r="H34" s="346"/>
      <c r="I34" s="353">
        <f>'Bell Wireline HIST p9'!E49</f>
        <v>-89252</v>
      </c>
      <c r="J34" s="334"/>
      <c r="K34" s="335">
        <f>'Bell Wireline HIST p9'!O49+'Bell Wireline HIST p9'!P49+'Bell Wireline HIST p9'!Q49+'Bell Wireline HIST p9'!N49</f>
        <v>-73538</v>
      </c>
      <c r="L34" s="336"/>
      <c r="M34" s="394">
        <f t="shared" si="4"/>
        <v>-0.21368544154042807</v>
      </c>
      <c r="O34" s="515"/>
      <c r="P34" s="516"/>
      <c r="Q34" s="516"/>
    </row>
    <row r="35" spans="1:17" s="478" customFormat="1" ht="20.25" customHeight="1">
      <c r="A35" s="264" t="s">
        <v>182</v>
      </c>
      <c r="B35" s="60"/>
      <c r="C35" s="333">
        <f>'Bell Wireline HIST p9'!G50</f>
        <v>2751498</v>
      </c>
      <c r="D35" s="354"/>
      <c r="E35" s="343">
        <f>'Bell Wireline HIST p9'!N50</f>
        <v>2735010.1380113</v>
      </c>
      <c r="F35" s="316"/>
      <c r="G35" s="394">
        <f t="shared" si="3"/>
        <v>6.0284463883884419E-3</v>
      </c>
      <c r="H35" s="346" t="e">
        <f>(C35-F35)/F35</f>
        <v>#DIV/0!</v>
      </c>
      <c r="I35" s="337">
        <f>'Bell Wireline HIST p9'!E50</f>
        <v>2751498</v>
      </c>
      <c r="J35" s="355"/>
      <c r="K35" s="339">
        <f>'Bell Wireline HIST p9'!L50</f>
        <v>2735010.1380113</v>
      </c>
      <c r="L35" s="57"/>
      <c r="M35" s="394">
        <f t="shared" si="4"/>
        <v>6.0284463883884419E-3</v>
      </c>
      <c r="O35" s="515"/>
      <c r="P35" s="516"/>
      <c r="Q35" s="516"/>
    </row>
    <row r="36" spans="1:17" s="478" customFormat="1" ht="20.25" customHeight="1">
      <c r="A36" s="264" t="s">
        <v>183</v>
      </c>
      <c r="B36" s="60"/>
      <c r="C36" s="333">
        <f>'Bell Wireline HIST p9'!G51</f>
        <v>1988181</v>
      </c>
      <c r="D36" s="354"/>
      <c r="E36" s="343">
        <f>'Bell Wireline HIST p9'!N51</f>
        <v>1882441.1380113999</v>
      </c>
      <c r="F36" s="316"/>
      <c r="G36" s="394">
        <f t="shared" si="3"/>
        <v>5.6171669782091087E-2</v>
      </c>
      <c r="H36" s="346" t="e">
        <f>(C36-F36)/F36</f>
        <v>#DIV/0!</v>
      </c>
      <c r="I36" s="337">
        <f>'Bell Wireline HIST p9'!E51</f>
        <v>1988181</v>
      </c>
      <c r="J36" s="355"/>
      <c r="K36" s="339">
        <f>'Bell Wireline HIST p9'!L51</f>
        <v>1882441.1380113999</v>
      </c>
      <c r="L36" s="57"/>
      <c r="M36" s="394">
        <f t="shared" si="4"/>
        <v>5.6171669782091087E-2</v>
      </c>
      <c r="O36" s="515"/>
      <c r="P36" s="516"/>
      <c r="Q36" s="516"/>
    </row>
    <row r="37" spans="1:17" s="478" customFormat="1" ht="20.25" customHeight="1">
      <c r="A37" s="264" t="s">
        <v>117</v>
      </c>
      <c r="B37" s="60"/>
      <c r="C37" s="333">
        <f>'Bell Wireline HIST p9'!G52</f>
        <v>763317</v>
      </c>
      <c r="D37" s="354"/>
      <c r="E37" s="343">
        <f>'Bell Wireline HIST p9'!N52</f>
        <v>852568.9999999</v>
      </c>
      <c r="F37" s="316"/>
      <c r="G37" s="394">
        <f t="shared" si="3"/>
        <v>-0.1046859550369653</v>
      </c>
      <c r="H37" s="346"/>
      <c r="I37" s="337">
        <f>'Bell Wireline HIST p9'!E52</f>
        <v>763317</v>
      </c>
      <c r="J37" s="355"/>
      <c r="K37" s="339">
        <f>'Bell Wireline HIST p9'!N52</f>
        <v>852568.9999999</v>
      </c>
      <c r="L37" s="57"/>
      <c r="M37" s="394">
        <f t="shared" si="4"/>
        <v>-0.1046859550369653</v>
      </c>
      <c r="O37" s="515"/>
      <c r="P37" s="516"/>
      <c r="Q37" s="516"/>
    </row>
    <row r="38" spans="1:17" s="477" customFormat="1">
      <c r="A38" s="356" t="s">
        <v>166</v>
      </c>
      <c r="B38" s="357"/>
      <c r="C38" s="358"/>
      <c r="D38" s="330"/>
      <c r="E38" s="222"/>
      <c r="F38" s="222"/>
      <c r="G38" s="276"/>
      <c r="H38" s="332"/>
      <c r="I38" s="89"/>
      <c r="J38" s="330"/>
      <c r="K38" s="331"/>
      <c r="L38" s="222"/>
      <c r="M38" s="276"/>
      <c r="O38" s="515"/>
      <c r="P38" s="516"/>
      <c r="Q38" s="516"/>
    </row>
    <row r="39" spans="1:17" s="478" customFormat="1" ht="16.8">
      <c r="A39" s="264" t="s">
        <v>125</v>
      </c>
      <c r="B39" s="397"/>
      <c r="C39" s="398">
        <f>'Bell Wireline HIST p9'!G54</f>
        <v>-37878</v>
      </c>
      <c r="D39" s="354"/>
      <c r="E39" s="351">
        <f>'Bell Wireline HIST p9'!N54</f>
        <v>-40211</v>
      </c>
      <c r="F39" s="316"/>
      <c r="G39" s="394">
        <f t="shared" si="3"/>
        <v>5.8018950038546666E-2</v>
      </c>
      <c r="H39" s="346" t="e">
        <f>-(C39-F39)/F39</f>
        <v>#DIV/0!</v>
      </c>
      <c r="I39" s="398">
        <f>'Bell Wireline HIST p9'!E54</f>
        <v>-175788</v>
      </c>
      <c r="J39" s="354"/>
      <c r="K39" s="361">
        <f>'Bell Wireline HIST p9'!O54+'Bell Wireline HIST p9'!P54+'Bell Wireline HIST p9'!Q54+'Bell Wireline HIST p9'!N54</f>
        <v>-185327</v>
      </c>
      <c r="L39" s="316"/>
      <c r="M39" s="394">
        <f t="shared" si="4"/>
        <v>5.1471183367776958E-2</v>
      </c>
      <c r="O39" s="515"/>
      <c r="P39" s="516"/>
      <c r="Q39" s="516"/>
    </row>
    <row r="40" spans="1:17" s="478" customFormat="1" ht="21.75" customHeight="1" thickBot="1">
      <c r="A40" s="264" t="s">
        <v>184</v>
      </c>
      <c r="B40" s="397"/>
      <c r="C40" s="399">
        <f>'Bell Wireline HIST p9'!G55</f>
        <v>2190771</v>
      </c>
      <c r="D40" s="354"/>
      <c r="E40" s="351">
        <f>'Bell Wireline HIST p9'!N55</f>
        <v>2298605</v>
      </c>
      <c r="F40" s="316"/>
      <c r="G40" s="394">
        <f t="shared" si="3"/>
        <v>-4.6912801460015967E-2</v>
      </c>
      <c r="H40" s="346" t="e">
        <f>(C40-F40)/F40</f>
        <v>#DIV/0!</v>
      </c>
      <c r="I40" s="399">
        <f>'Bell Wireline HIST p9'!E55</f>
        <v>2190771</v>
      </c>
      <c r="J40" s="354"/>
      <c r="K40" s="343">
        <f>'Bell Wireline HIST p9'!N55</f>
        <v>2298605</v>
      </c>
      <c r="L40" s="316"/>
      <c r="M40" s="394">
        <f t="shared" si="4"/>
        <v>-4.6912801460015967E-2</v>
      </c>
      <c r="O40" s="515"/>
      <c r="P40" s="516"/>
      <c r="Q40" s="516"/>
    </row>
    <row r="41" spans="1:17" s="478" customFormat="1" ht="12.75" customHeight="1" thickTop="1">
      <c r="A41" s="359"/>
      <c r="B41" s="359"/>
      <c r="C41" s="360"/>
      <c r="D41" s="316"/>
      <c r="E41" s="361"/>
      <c r="F41" s="316"/>
      <c r="G41" s="345"/>
      <c r="H41" s="345"/>
      <c r="I41" s="360"/>
      <c r="J41" s="316"/>
      <c r="K41" s="326"/>
      <c r="L41" s="57"/>
      <c r="M41" s="223"/>
    </row>
    <row r="42" spans="1:17" s="479" customFormat="1" ht="16.5" customHeight="1">
      <c r="A42" s="1929" t="s">
        <v>13</v>
      </c>
      <c r="B42" s="1929"/>
      <c r="C42" s="1929"/>
      <c r="D42" s="1929"/>
      <c r="E42" s="1929"/>
      <c r="F42" s="1929"/>
      <c r="G42" s="1929"/>
      <c r="H42" s="1929"/>
      <c r="I42" s="1929"/>
      <c r="J42" s="1929"/>
      <c r="K42" s="1929"/>
      <c r="L42" s="1929"/>
      <c r="M42" s="739"/>
    </row>
    <row r="43" spans="1:17" ht="29.25" customHeight="1">
      <c r="A43" s="52" t="s">
        <v>128</v>
      </c>
      <c r="B43" s="1929" t="s">
        <v>196</v>
      </c>
      <c r="C43" s="1929"/>
      <c r="D43" s="1929"/>
      <c r="E43" s="1929"/>
      <c r="F43" s="1929"/>
      <c r="G43" s="1929"/>
      <c r="H43" s="1929"/>
      <c r="I43" s="1929"/>
      <c r="J43" s="1929"/>
      <c r="K43" s="1929"/>
      <c r="L43" s="1929"/>
      <c r="M43" s="1929"/>
      <c r="N43" s="502"/>
      <c r="O43" s="502"/>
    </row>
    <row r="44" spans="1:17" ht="16.5" customHeight="1">
      <c r="A44" s="52" t="s">
        <v>169</v>
      </c>
      <c r="B44" s="1929" t="s">
        <v>178</v>
      </c>
      <c r="C44" s="1929"/>
      <c r="D44" s="1929"/>
      <c r="E44" s="1929"/>
      <c r="F44" s="1929"/>
      <c r="G44" s="1929"/>
      <c r="H44" s="1929"/>
      <c r="I44" s="1929"/>
      <c r="J44" s="1929"/>
      <c r="K44" s="1929"/>
      <c r="L44" s="1929"/>
      <c r="M44" s="1929"/>
    </row>
    <row r="45" spans="1:17" ht="19.5" customHeight="1">
      <c r="A45" s="740"/>
      <c r="B45" s="1929"/>
      <c r="C45" s="1929"/>
      <c r="D45" s="1929"/>
      <c r="E45" s="1929"/>
      <c r="F45" s="1929"/>
      <c r="G45" s="1929"/>
      <c r="H45" s="1929"/>
      <c r="I45" s="1929"/>
      <c r="J45" s="1929"/>
      <c r="K45" s="1929"/>
      <c r="L45" s="1929"/>
      <c r="M45" s="1929"/>
    </row>
    <row r="66" spans="12:12">
      <c r="L66" s="259"/>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30480</xdr:rowOff>
              </to>
            </anchor>
          </controlPr>
        </control>
      </mc:Choice>
      <mc:Fallback>
        <control shapeId="3993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44140625" defaultRowHeight="24.6" outlineLevelRow="1" outlineLevelCol="1"/>
  <cols>
    <col min="1" max="1" width="12.44140625" style="362" hidden="1" customWidth="1" outlineLevel="1"/>
    <col min="2" max="2" width="61.44140625" style="362" hidden="1" customWidth="1" outlineLevel="1"/>
    <col min="3" max="3" width="4.44140625" style="362" customWidth="1" collapsed="1"/>
    <col min="4" max="4" width="118" style="362" customWidth="1"/>
    <col min="5" max="5" width="19.44140625" style="362" customWidth="1"/>
    <col min="6" max="6" width="1.5546875" style="362" customWidth="1"/>
    <col min="7" max="7" width="23.5546875" style="362" customWidth="1" outlineLevel="1"/>
    <col min="8" max="8" width="21.5546875" style="362" customWidth="1"/>
    <col min="9" max="9" width="19.44140625" style="362" customWidth="1"/>
    <col min="10" max="10" width="19.44140625" style="363" customWidth="1"/>
    <col min="11" max="11" width="1.5546875" style="362" customWidth="1"/>
    <col min="12" max="12" width="19.44140625" style="362" customWidth="1"/>
    <col min="13" max="13" width="1.5546875" style="362" customWidth="1"/>
    <col min="14" max="16" width="19.44140625" style="362" customWidth="1"/>
    <col min="17" max="17" width="19.44140625" style="363" customWidth="1"/>
    <col min="18" max="18" width="15.44140625" style="364" bestFit="1" customWidth="1"/>
    <col min="19" max="19" width="22.44140625" style="364" bestFit="1" customWidth="1"/>
    <col min="20" max="20" width="18.5546875" style="364" bestFit="1" customWidth="1"/>
    <col min="21" max="21" width="13" style="364" bestFit="1" customWidth="1"/>
    <col min="22" max="22" width="12.5546875" style="364" customWidth="1"/>
    <col min="23" max="16384" width="9.44140625" style="364"/>
  </cols>
  <sheetData>
    <row r="1" spans="1:17" hidden="1" outlineLevel="1">
      <c r="A1" s="362" t="s">
        <v>120</v>
      </c>
    </row>
    <row r="2" spans="1:17" hidden="1" outlineLevel="1">
      <c r="A2" s="362" t="s">
        <v>5</v>
      </c>
    </row>
    <row r="3" spans="1:17" hidden="1" outlineLevel="1">
      <c r="A3" s="362" t="s">
        <v>113</v>
      </c>
      <c r="C3" s="362" t="s">
        <v>60</v>
      </c>
    </row>
    <row r="4" spans="1:17" hidden="1" outlineLevel="1">
      <c r="A4" s="362" t="s">
        <v>61</v>
      </c>
    </row>
    <row r="5" spans="1:17" hidden="1" outlineLevel="1">
      <c r="A5" s="362" t="s">
        <v>62</v>
      </c>
    </row>
    <row r="6" spans="1:17" hidden="1" outlineLevel="1">
      <c r="A6" s="362" t="s">
        <v>63</v>
      </c>
      <c r="C6" s="362" t="s">
        <v>90</v>
      </c>
    </row>
    <row r="7" spans="1:17" hidden="1" outlineLevel="1">
      <c r="A7" s="362" t="s">
        <v>64</v>
      </c>
      <c r="C7" s="362" t="s">
        <v>91</v>
      </c>
    </row>
    <row r="8" spans="1:17" hidden="1" outlineLevel="1">
      <c r="A8" s="362" t="s">
        <v>55</v>
      </c>
    </row>
    <row r="9" spans="1:17" hidden="1" outlineLevel="1"/>
    <row r="10" spans="1:17" hidden="1" outlineLevel="1">
      <c r="A10" s="480" t="s">
        <v>57</v>
      </c>
      <c r="B10" s="480"/>
    </row>
    <row r="11" spans="1:17" hidden="1" outlineLevel="1">
      <c r="H11" s="518"/>
    </row>
    <row r="12" spans="1:17" hidden="1" outlineLevel="1"/>
    <row r="13" spans="1:17" hidden="1" outlineLevel="1">
      <c r="E13" s="365" t="s">
        <v>173</v>
      </c>
      <c r="G13" s="365" t="s">
        <v>140</v>
      </c>
      <c r="H13" s="366"/>
      <c r="I13" s="366"/>
      <c r="J13" s="365"/>
      <c r="L13" s="366"/>
      <c r="N13" s="366"/>
      <c r="O13" s="366"/>
      <c r="P13" s="366"/>
      <c r="Q13" s="366"/>
    </row>
    <row r="14" spans="1:17" hidden="1" outlineLevel="1"/>
    <row r="15" spans="1:17" ht="13.5" hidden="1" customHeight="1" outlineLevel="1"/>
    <row r="16" spans="1:17" ht="7.5" customHeight="1" collapsed="1">
      <c r="C16" s="365"/>
      <c r="D16" s="365"/>
      <c r="E16" s="365"/>
      <c r="F16" s="365"/>
      <c r="G16" s="365"/>
      <c r="H16" s="366"/>
      <c r="I16" s="366"/>
      <c r="J16" s="365"/>
      <c r="K16" s="365"/>
      <c r="L16" s="366"/>
      <c r="M16" s="366"/>
      <c r="N16" s="366"/>
      <c r="O16" s="366"/>
      <c r="P16" s="366"/>
      <c r="Q16" s="365"/>
    </row>
    <row r="17" spans="1:20" ht="28.2">
      <c r="C17" s="365"/>
      <c r="D17" s="365"/>
      <c r="E17" s="365"/>
      <c r="F17" s="365"/>
      <c r="G17" s="365"/>
      <c r="H17" s="366"/>
      <c r="I17" s="366"/>
      <c r="J17" s="365"/>
      <c r="K17" s="365"/>
      <c r="L17" s="366"/>
      <c r="M17" s="366"/>
      <c r="N17" s="366"/>
      <c r="O17" s="367"/>
      <c r="P17" s="260"/>
      <c r="Q17" s="69" t="s">
        <v>163</v>
      </c>
    </row>
    <row r="18" spans="1:20" ht="3.75" customHeight="1">
      <c r="C18" s="365"/>
      <c r="D18" s="365"/>
      <c r="E18" s="365"/>
      <c r="F18" s="365"/>
      <c r="G18" s="365"/>
      <c r="H18" s="366"/>
      <c r="I18" s="366"/>
      <c r="J18" s="365"/>
      <c r="K18" s="365"/>
      <c r="L18" s="366"/>
      <c r="M18" s="366"/>
      <c r="N18" s="366"/>
      <c r="O18" s="260"/>
      <c r="P18" s="260"/>
      <c r="Q18" s="368"/>
    </row>
    <row r="19" spans="1:20" ht="20.100000000000001" customHeight="1" outlineLevel="1">
      <c r="C19" s="365"/>
      <c r="D19" s="365"/>
      <c r="E19" s="365"/>
      <c r="F19" s="365"/>
      <c r="G19" s="365"/>
      <c r="H19" s="366"/>
      <c r="I19" s="366"/>
      <c r="J19" s="365"/>
      <c r="K19" s="365"/>
      <c r="L19" s="366"/>
      <c r="M19" s="366"/>
      <c r="N19" s="366"/>
      <c r="O19" s="366"/>
      <c r="P19" s="366"/>
      <c r="Q19" s="365"/>
    </row>
    <row r="20" spans="1:20" ht="27.75" customHeight="1">
      <c r="C20" s="220"/>
      <c r="D20" s="220"/>
      <c r="E20" s="220"/>
      <c r="F20" s="220"/>
      <c r="G20" s="220"/>
      <c r="H20" s="221"/>
      <c r="I20" s="221"/>
      <c r="J20" s="220"/>
      <c r="K20" s="220"/>
      <c r="L20" s="221"/>
      <c r="M20" s="221"/>
      <c r="N20" s="221"/>
      <c r="O20" s="221"/>
      <c r="P20" s="221"/>
      <c r="Q20" s="220"/>
    </row>
    <row r="21" spans="1:20" ht="46.2" thickBot="1">
      <c r="C21" s="741" t="s">
        <v>15</v>
      </c>
      <c r="D21" s="742"/>
      <c r="E21" s="369" t="s">
        <v>176</v>
      </c>
      <c r="F21" s="370"/>
      <c r="G21" s="369" t="s">
        <v>148</v>
      </c>
      <c r="H21" s="372" t="s">
        <v>149</v>
      </c>
      <c r="I21" s="372" t="s">
        <v>150</v>
      </c>
      <c r="J21" s="372" t="s">
        <v>147</v>
      </c>
      <c r="K21" s="373"/>
      <c r="L21" s="371" t="s">
        <v>141</v>
      </c>
      <c r="M21" s="370"/>
      <c r="N21" s="372" t="s">
        <v>139</v>
      </c>
      <c r="O21" s="372" t="s">
        <v>135</v>
      </c>
      <c r="P21" s="372" t="s">
        <v>133</v>
      </c>
      <c r="Q21" s="372" t="s">
        <v>126</v>
      </c>
      <c r="S21" s="364" t="s">
        <v>144</v>
      </c>
      <c r="T21" s="364" t="s">
        <v>142</v>
      </c>
    </row>
    <row r="22" spans="1:20" s="374" customFormat="1" ht="22.5" customHeight="1">
      <c r="C22" s="743" t="s">
        <v>22</v>
      </c>
      <c r="D22" s="744"/>
      <c r="E22" s="744"/>
      <c r="F22" s="744"/>
      <c r="G22" s="744"/>
      <c r="H22" s="745"/>
      <c r="I22" s="745"/>
      <c r="J22" s="745"/>
      <c r="K22" s="744"/>
      <c r="L22" s="745"/>
      <c r="M22" s="745"/>
      <c r="N22" s="745"/>
      <c r="O22" s="745"/>
      <c r="P22" s="745"/>
      <c r="Q22" s="746"/>
    </row>
    <row r="23" spans="1:20" s="362" customFormat="1" ht="22.5" customHeight="1">
      <c r="C23" s="747" t="s">
        <v>112</v>
      </c>
      <c r="D23" s="747"/>
      <c r="E23" s="747"/>
      <c r="F23" s="747"/>
      <c r="G23" s="747"/>
      <c r="H23" s="498"/>
      <c r="I23" s="498"/>
      <c r="J23" s="498"/>
      <c r="K23" s="748"/>
      <c r="L23" s="498"/>
      <c r="M23" s="498"/>
      <c r="N23" s="498"/>
      <c r="O23" s="498"/>
      <c r="P23" s="498"/>
      <c r="Q23" s="501"/>
    </row>
    <row r="24" spans="1:20" s="362" customFormat="1" ht="22.5" customHeight="1">
      <c r="A24" s="362" t="s">
        <v>87</v>
      </c>
      <c r="B24" s="362" t="s">
        <v>89</v>
      </c>
      <c r="C24" s="749" t="s">
        <v>86</v>
      </c>
      <c r="D24" s="749"/>
      <c r="E24" s="750" t="e">
        <f>((ROUND((_xll.EPMRetrieveData($A$1,$A$24,$A$2,$A$3,$A$4,$A$5,$C$7,$A$7,$A$10,E13)+_xll.EPMRetrieveData($A$1,$B$24,$A$2,$A$3,$A$4,$A$5,$C$7,$A$7,$A$10,E13))/1000000,0)-E30))</f>
        <v>#VALUE!</v>
      </c>
      <c r="F24" s="749"/>
      <c r="G24" s="750" t="e">
        <f t="shared" ref="G24:G38" si="0">E24-H24-I24-J24</f>
        <v>#VALUE!</v>
      </c>
      <c r="H24" s="751">
        <v>1987</v>
      </c>
      <c r="I24" s="751">
        <v>1974</v>
      </c>
      <c r="J24" s="751">
        <v>1953</v>
      </c>
      <c r="K24" s="749"/>
      <c r="L24" s="751">
        <v>7871</v>
      </c>
      <c r="M24" s="749"/>
      <c r="N24" s="751">
        <v>1986</v>
      </c>
      <c r="O24" s="751">
        <v>1976</v>
      </c>
      <c r="P24" s="751">
        <v>1944</v>
      </c>
      <c r="Q24" s="751">
        <v>1965</v>
      </c>
      <c r="R24" s="375"/>
      <c r="S24" s="362" t="e">
        <f>SUM(G24:J24)=E24</f>
        <v>#VALUE!</v>
      </c>
      <c r="T24" s="362" t="b">
        <f>Q24+P24+O24+N24=L24</f>
        <v>1</v>
      </c>
    </row>
    <row r="25" spans="1:20" s="362" customFormat="1" ht="22.5" customHeight="1">
      <c r="A25" s="50" t="str">
        <f xml:space="preserve"> _xll.EPMOlapMemberO("[ACCOUNT].[PARENTH1].[T4D0200]","","T4D0200 - Voice Revenue (service)","","000")</f>
        <v>T4D0200 - Voice Revenue (service)</v>
      </c>
      <c r="C25" s="752" t="s">
        <v>114</v>
      </c>
      <c r="D25" s="752"/>
      <c r="E25" s="750" t="e">
        <f>ROUND((_xll.EPMRetrieveData($A$1, _xll.EPMMemberID($A$25), $A$2, $A$3, $A$4, $A$5, $C$7, $A$7, $A$10, E13))/1000000, 0)</f>
        <v>#VALUE!</v>
      </c>
      <c r="F25" s="749"/>
      <c r="G25" s="750" t="e">
        <f t="shared" si="0"/>
        <v>#VALUE!</v>
      </c>
      <c r="H25" s="751">
        <v>739</v>
      </c>
      <c r="I25" s="751">
        <v>756</v>
      </c>
      <c r="J25" s="751">
        <v>771</v>
      </c>
      <c r="K25" s="749"/>
      <c r="L25" s="753">
        <v>3154</v>
      </c>
      <c r="M25" s="752"/>
      <c r="N25" s="753">
        <v>779</v>
      </c>
      <c r="O25" s="753">
        <v>778</v>
      </c>
      <c r="P25" s="753">
        <v>794</v>
      </c>
      <c r="Q25" s="753">
        <v>803</v>
      </c>
      <c r="R25" s="375"/>
      <c r="S25" s="362" t="e">
        <f t="shared" ref="S25:S54" si="1">SUM(G25:J25)=E25</f>
        <v>#VALUE!</v>
      </c>
      <c r="T25" s="362" t="b">
        <f t="shared" ref="T25:T54" si="2">Q25+P25+O25+N25=L25</f>
        <v>1</v>
      </c>
    </row>
    <row r="26" spans="1:20" s="362" customFormat="1" ht="22.5" customHeight="1">
      <c r="A26" s="362" t="s">
        <v>88</v>
      </c>
      <c r="B26" s="362" t="s">
        <v>92</v>
      </c>
      <c r="C26" s="749" t="s">
        <v>101</v>
      </c>
      <c r="D26" s="749"/>
      <c r="E26" s="754" t="e">
        <f>(ROUND((_xll.EPMRetrieveData($A$1,$A$26,$A$2,$A$3,$A$4,$A$5,$C$7,$A$7,$A$10,E13)+_xll.EPMRetrieveData($A$1,$B$26,$A$2,$A$3,$A$4,$A$5,$C$7,$A$7,$A$10,E13))/1000000,0)-E31)+1</f>
        <v>#VALUE!</v>
      </c>
      <c r="F26" s="749"/>
      <c r="G26" s="754" t="e">
        <f t="shared" si="0"/>
        <v>#VALUE!</v>
      </c>
      <c r="H26" s="755">
        <v>77</v>
      </c>
      <c r="I26" s="755">
        <v>78</v>
      </c>
      <c r="J26" s="755">
        <v>77</v>
      </c>
      <c r="K26" s="749"/>
      <c r="L26" s="756">
        <v>289</v>
      </c>
      <c r="M26" s="752"/>
      <c r="N26" s="756">
        <v>75</v>
      </c>
      <c r="O26" s="756">
        <v>73</v>
      </c>
      <c r="P26" s="756">
        <v>67</v>
      </c>
      <c r="Q26" s="756">
        <v>74</v>
      </c>
      <c r="R26" s="375"/>
      <c r="S26" s="362" t="e">
        <f t="shared" si="1"/>
        <v>#VALUE!</v>
      </c>
      <c r="T26" s="362" t="b">
        <f t="shared" si="2"/>
        <v>1</v>
      </c>
    </row>
    <row r="27" spans="1:20" s="362" customFormat="1" ht="22.5" customHeight="1">
      <c r="A27" s="362" t="s">
        <v>100</v>
      </c>
      <c r="C27" s="757" t="s">
        <v>107</v>
      </c>
      <c r="D27" s="757"/>
      <c r="E27" s="758" t="e">
        <f>SUM(E24:E26)</f>
        <v>#VALUE!</v>
      </c>
      <c r="F27" s="747"/>
      <c r="G27" s="758" t="e">
        <f t="shared" si="0"/>
        <v>#VALUE!</v>
      </c>
      <c r="H27" s="751">
        <v>2803</v>
      </c>
      <c r="I27" s="751">
        <v>2808</v>
      </c>
      <c r="J27" s="751">
        <v>2801</v>
      </c>
      <c r="K27" s="748"/>
      <c r="L27" s="753">
        <v>11314</v>
      </c>
      <c r="M27" s="759"/>
      <c r="N27" s="753">
        <v>2840</v>
      </c>
      <c r="O27" s="753">
        <v>2827</v>
      </c>
      <c r="P27" s="753">
        <v>2805</v>
      </c>
      <c r="Q27" s="753">
        <v>2842</v>
      </c>
      <c r="R27" s="375"/>
      <c r="S27" s="362" t="e">
        <f t="shared" si="1"/>
        <v>#VALUE!</v>
      </c>
      <c r="T27" s="362" t="b">
        <f t="shared" si="2"/>
        <v>1</v>
      </c>
    </row>
    <row r="28" spans="1:20" s="362" customFormat="1" ht="22.5" customHeight="1">
      <c r="A28" s="362" t="s">
        <v>75</v>
      </c>
      <c r="C28" s="760" t="s">
        <v>108</v>
      </c>
      <c r="D28" s="760"/>
      <c r="E28" s="761" t="e">
        <f>(ROUND(_xll.EPMRetrieveData($A$1,$A$28,$A$2,$A$3,$A$4,$A$5,$C$6,$A$7,$A$10,E13)/1000000,0))-1</f>
        <v>#VALUE!</v>
      </c>
      <c r="F28" s="760"/>
      <c r="G28" s="761" t="e">
        <f t="shared" si="0"/>
        <v>#VALUE!</v>
      </c>
      <c r="H28" s="762">
        <v>104</v>
      </c>
      <c r="I28" s="762">
        <v>101</v>
      </c>
      <c r="J28" s="762">
        <v>102</v>
      </c>
      <c r="K28" s="760"/>
      <c r="L28" s="762">
        <v>358</v>
      </c>
      <c r="M28" s="752"/>
      <c r="N28" s="753">
        <v>94</v>
      </c>
      <c r="O28" s="753">
        <v>93</v>
      </c>
      <c r="P28" s="763">
        <v>86</v>
      </c>
      <c r="Q28" s="753">
        <v>85</v>
      </c>
      <c r="R28" s="375"/>
      <c r="S28" s="362" t="e">
        <f t="shared" si="1"/>
        <v>#VALUE!</v>
      </c>
      <c r="T28" s="362" t="b">
        <f t="shared" si="2"/>
        <v>1</v>
      </c>
    </row>
    <row r="29" spans="1:20" s="374" customFormat="1" ht="22.5" customHeight="1">
      <c r="C29" s="764" t="s">
        <v>145</v>
      </c>
      <c r="D29" s="764"/>
      <c r="E29" s="765" t="e">
        <f>E28+E27</f>
        <v>#VALUE!</v>
      </c>
      <c r="F29" s="764"/>
      <c r="G29" s="765" t="e">
        <f t="shared" si="0"/>
        <v>#VALUE!</v>
      </c>
      <c r="H29" s="766">
        <v>2907</v>
      </c>
      <c r="I29" s="766">
        <v>2909</v>
      </c>
      <c r="J29" s="766">
        <v>2903</v>
      </c>
      <c r="K29" s="764"/>
      <c r="L29" s="766">
        <v>11672</v>
      </c>
      <c r="M29" s="767"/>
      <c r="N29" s="766">
        <v>2934</v>
      </c>
      <c r="O29" s="766">
        <v>2920</v>
      </c>
      <c r="P29" s="766">
        <v>2891</v>
      </c>
      <c r="Q29" s="766">
        <v>2927</v>
      </c>
      <c r="R29" s="375"/>
      <c r="S29" s="362" t="e">
        <f t="shared" si="1"/>
        <v>#VALUE!</v>
      </c>
      <c r="T29" s="362" t="b">
        <f t="shared" si="2"/>
        <v>1</v>
      </c>
    </row>
    <row r="30" spans="1:20" s="362" customFormat="1" ht="22.5" customHeight="1">
      <c r="A30" s="362" t="s">
        <v>99</v>
      </c>
      <c r="C30" s="760" t="s">
        <v>86</v>
      </c>
      <c r="D30" s="760"/>
      <c r="E30" s="768" t="e">
        <f>((ROUND(_xll.EPMRetrieveData($A$1,$A$30,$A$2,$A$3,$A$4,$A$5,$C$7,$A$7,$A$10,E13)/1000000,0)))</f>
        <v>#VALUE!</v>
      </c>
      <c r="F30" s="760"/>
      <c r="G30" s="768" t="e">
        <f t="shared" si="0"/>
        <v>#VALUE!</v>
      </c>
      <c r="H30" s="762">
        <v>130</v>
      </c>
      <c r="I30" s="751">
        <v>73</v>
      </c>
      <c r="J30" s="751">
        <v>99</v>
      </c>
      <c r="K30" s="749"/>
      <c r="L30" s="751">
        <v>463</v>
      </c>
      <c r="M30" s="749"/>
      <c r="N30" s="751">
        <v>132</v>
      </c>
      <c r="O30" s="751">
        <v>86</v>
      </c>
      <c r="P30" s="751">
        <v>101</v>
      </c>
      <c r="Q30" s="751">
        <v>144</v>
      </c>
      <c r="R30" s="375"/>
      <c r="S30" s="362" t="e">
        <f t="shared" si="1"/>
        <v>#VALUE!</v>
      </c>
      <c r="T30" s="362" t="b">
        <f t="shared" si="2"/>
        <v>1</v>
      </c>
    </row>
    <row r="31" spans="1:20" s="362" customFormat="1" ht="22.5" customHeight="1">
      <c r="C31" s="760" t="s">
        <v>115</v>
      </c>
      <c r="D31" s="760"/>
      <c r="E31" s="769" t="e">
        <f>ROUND(_xll.EPMRetrieveData($A$1,$A$27,$A$2,$A$3,$A$4,$A$5,$C$7,$A$7,$A$10,E13)/1000000,0)</f>
        <v>#VALUE!</v>
      </c>
      <c r="F31" s="749"/>
      <c r="G31" s="769" t="e">
        <f t="shared" si="0"/>
        <v>#VALUE!</v>
      </c>
      <c r="H31" s="770">
        <v>9</v>
      </c>
      <c r="I31" s="770">
        <v>13</v>
      </c>
      <c r="J31" s="770">
        <v>11</v>
      </c>
      <c r="K31" s="749"/>
      <c r="L31" s="771">
        <v>43</v>
      </c>
      <c r="M31" s="752"/>
      <c r="N31" s="771">
        <v>13</v>
      </c>
      <c r="O31" s="771">
        <v>9</v>
      </c>
      <c r="P31" s="771">
        <v>11</v>
      </c>
      <c r="Q31" s="771">
        <v>10</v>
      </c>
      <c r="R31" s="375"/>
      <c r="S31" s="362" t="e">
        <f t="shared" si="1"/>
        <v>#VALUE!</v>
      </c>
      <c r="T31" s="362" t="b">
        <f t="shared" si="2"/>
        <v>1</v>
      </c>
    </row>
    <row r="32" spans="1:20" s="362" customFormat="1" ht="22.5" customHeight="1">
      <c r="C32" s="747" t="s">
        <v>109</v>
      </c>
      <c r="D32" s="747"/>
      <c r="E32" s="750" t="e">
        <f>E31+E30</f>
        <v>#VALUE!</v>
      </c>
      <c r="F32" s="747"/>
      <c r="G32" s="750" t="e">
        <f t="shared" si="0"/>
        <v>#VALUE!</v>
      </c>
      <c r="H32" s="751">
        <v>139</v>
      </c>
      <c r="I32" s="751">
        <v>86</v>
      </c>
      <c r="J32" s="751">
        <v>110</v>
      </c>
      <c r="K32" s="748"/>
      <c r="L32" s="753">
        <v>506</v>
      </c>
      <c r="M32" s="759"/>
      <c r="N32" s="753">
        <v>145</v>
      </c>
      <c r="O32" s="753">
        <v>95</v>
      </c>
      <c r="P32" s="753">
        <v>112</v>
      </c>
      <c r="Q32" s="753">
        <v>154</v>
      </c>
      <c r="R32" s="375"/>
      <c r="S32" s="362" t="e">
        <f t="shared" si="1"/>
        <v>#VALUE!</v>
      </c>
      <c r="T32" s="362" t="b">
        <f t="shared" si="2"/>
        <v>1</v>
      </c>
    </row>
    <row r="33" spans="1:24" s="362" customFormat="1" ht="22.5" customHeight="1">
      <c r="A33" s="362" t="s">
        <v>106</v>
      </c>
      <c r="C33" s="760" t="s">
        <v>110</v>
      </c>
      <c r="D33" s="760"/>
      <c r="E33" s="768" t="e">
        <f>ROUND(_xll.EPMRetrieveData($A$1,$A$33,$A$2,$A$3,$A$4,$A$5,$C$6,$A$7,$A$10,E13)/1000000,0)</f>
        <v>#VALUE!</v>
      </c>
      <c r="F33" s="760"/>
      <c r="G33" s="768" t="e">
        <f t="shared" si="0"/>
        <v>#VALUE!</v>
      </c>
      <c r="H33" s="762">
        <v>0</v>
      </c>
      <c r="I33" s="762">
        <v>0</v>
      </c>
      <c r="J33" s="762">
        <v>0</v>
      </c>
      <c r="K33" s="760"/>
      <c r="L33" s="762">
        <v>0</v>
      </c>
      <c r="M33" s="752"/>
      <c r="N33" s="763">
        <v>0</v>
      </c>
      <c r="O33" s="763">
        <v>0</v>
      </c>
      <c r="P33" s="763">
        <v>0</v>
      </c>
      <c r="Q33" s="763">
        <v>0</v>
      </c>
      <c r="R33" s="375"/>
      <c r="S33" s="362" t="e">
        <f t="shared" si="1"/>
        <v>#VALUE!</v>
      </c>
      <c r="T33" s="362" t="b">
        <f t="shared" si="2"/>
        <v>1</v>
      </c>
    </row>
    <row r="34" spans="1:24" s="374" customFormat="1" ht="22.5" customHeight="1">
      <c r="C34" s="764" t="s">
        <v>146</v>
      </c>
      <c r="D34" s="764"/>
      <c r="E34" s="765" t="e">
        <f>E33+E32</f>
        <v>#VALUE!</v>
      </c>
      <c r="F34" s="764"/>
      <c r="G34" s="765" t="e">
        <f t="shared" si="0"/>
        <v>#VALUE!</v>
      </c>
      <c r="H34" s="766">
        <v>139</v>
      </c>
      <c r="I34" s="766">
        <v>86</v>
      </c>
      <c r="J34" s="766">
        <v>110</v>
      </c>
      <c r="K34" s="764"/>
      <c r="L34" s="766">
        <v>506</v>
      </c>
      <c r="M34" s="767"/>
      <c r="N34" s="766">
        <v>145</v>
      </c>
      <c r="O34" s="766">
        <v>95</v>
      </c>
      <c r="P34" s="766">
        <v>112</v>
      </c>
      <c r="Q34" s="766">
        <v>154</v>
      </c>
      <c r="R34" s="375"/>
      <c r="S34" s="362" t="e">
        <f t="shared" si="1"/>
        <v>#VALUE!</v>
      </c>
      <c r="T34" s="362" t="b">
        <f t="shared" si="2"/>
        <v>1</v>
      </c>
    </row>
    <row r="35" spans="1:24" s="362" customFormat="1" ht="22.5" customHeight="1">
      <c r="A35" s="362" t="s">
        <v>76</v>
      </c>
      <c r="C35" s="747" t="s">
        <v>104</v>
      </c>
      <c r="D35" s="747"/>
      <c r="E35" s="768" t="e">
        <f>ROUND(_xll.EPMRetrieveData($A$1,$A$35,$A$2,$A$3,$A$4,$A$5,$C$7,$A$7,$A$10,E13)/1000000,0)</f>
        <v>#VALUE!</v>
      </c>
      <c r="F35" s="747"/>
      <c r="G35" s="768" t="e">
        <f t="shared" si="0"/>
        <v>#VALUE!</v>
      </c>
      <c r="H35" s="762">
        <v>2942</v>
      </c>
      <c r="I35" s="762">
        <v>2894</v>
      </c>
      <c r="J35" s="762">
        <v>2911</v>
      </c>
      <c r="K35" s="748"/>
      <c r="L35" s="753">
        <v>11820</v>
      </c>
      <c r="M35" s="759"/>
      <c r="N35" s="753">
        <v>2985</v>
      </c>
      <c r="O35" s="753">
        <v>2922</v>
      </c>
      <c r="P35" s="753">
        <v>2917</v>
      </c>
      <c r="Q35" s="753">
        <v>2996</v>
      </c>
      <c r="R35" s="375"/>
      <c r="S35" s="362" t="e">
        <f t="shared" si="1"/>
        <v>#VALUE!</v>
      </c>
      <c r="T35" s="362" t="b">
        <f t="shared" si="2"/>
        <v>1</v>
      </c>
    </row>
    <row r="36" spans="1:24" s="374" customFormat="1" ht="22.5" customHeight="1">
      <c r="C36" s="764" t="s">
        <v>103</v>
      </c>
      <c r="D36" s="764"/>
      <c r="E36" s="772" t="e">
        <f>E34+E29</f>
        <v>#VALUE!</v>
      </c>
      <c r="F36" s="764"/>
      <c r="G36" s="772" t="e">
        <f t="shared" si="0"/>
        <v>#VALUE!</v>
      </c>
      <c r="H36" s="773">
        <v>3046</v>
      </c>
      <c r="I36" s="773">
        <v>2995</v>
      </c>
      <c r="J36" s="773">
        <v>3013</v>
      </c>
      <c r="K36" s="764"/>
      <c r="L36" s="773">
        <v>12178</v>
      </c>
      <c r="M36" s="767"/>
      <c r="N36" s="773">
        <v>3079</v>
      </c>
      <c r="O36" s="773">
        <v>3015</v>
      </c>
      <c r="P36" s="773">
        <v>3003</v>
      </c>
      <c r="Q36" s="773">
        <v>3081</v>
      </c>
      <c r="R36" s="375"/>
      <c r="S36" s="362" t="e">
        <f t="shared" si="1"/>
        <v>#VALUE!</v>
      </c>
      <c r="T36" s="362" t="b">
        <f t="shared" si="2"/>
        <v>1</v>
      </c>
    </row>
    <row r="37" spans="1:24" s="362" customFormat="1" ht="22.5" customHeight="1">
      <c r="C37" s="418" t="s">
        <v>54</v>
      </c>
      <c r="D37" s="418"/>
      <c r="E37" s="818" t="e">
        <f>'BCE Inc. Seg Info HIST p5'!E31</f>
        <v>#VALUE!</v>
      </c>
      <c r="F37" s="418"/>
      <c r="G37" s="818" t="e">
        <f t="shared" si="0"/>
        <v>#VALUE!</v>
      </c>
      <c r="H37" s="774">
        <v>-1729</v>
      </c>
      <c r="I37" s="774">
        <v>-1680</v>
      </c>
      <c r="J37" s="774">
        <v>-1646</v>
      </c>
      <c r="K37" s="418"/>
      <c r="L37" s="774">
        <v>-6863</v>
      </c>
      <c r="M37" s="418"/>
      <c r="N37" s="774">
        <v>-1753</v>
      </c>
      <c r="O37" s="774">
        <v>-1682</v>
      </c>
      <c r="P37" s="774">
        <v>-1710</v>
      </c>
      <c r="Q37" s="774">
        <v>-1718</v>
      </c>
      <c r="R37" s="375"/>
      <c r="S37" s="362" t="e">
        <f t="shared" si="1"/>
        <v>#VALUE!</v>
      </c>
      <c r="T37" s="362" t="b">
        <f t="shared" si="2"/>
        <v>1</v>
      </c>
    </row>
    <row r="38" spans="1:24" s="362" customFormat="1" ht="22.5" customHeight="1">
      <c r="C38" s="419" t="s">
        <v>16</v>
      </c>
      <c r="D38" s="419"/>
      <c r="E38" s="819" t="e">
        <f>'BCE Inc. Seg Info HIST p5'!E39</f>
        <v>#VALUE!</v>
      </c>
      <c r="F38" s="419"/>
      <c r="G38" s="819" t="e">
        <f t="shared" si="0"/>
        <v>#VALUE!</v>
      </c>
      <c r="H38" s="775">
        <v>1317</v>
      </c>
      <c r="I38" s="775">
        <v>1315</v>
      </c>
      <c r="J38" s="775">
        <v>1367</v>
      </c>
      <c r="K38" s="419"/>
      <c r="L38" s="763">
        <v>5315</v>
      </c>
      <c r="M38" s="417"/>
      <c r="N38" s="763">
        <v>1326</v>
      </c>
      <c r="O38" s="763">
        <v>1333</v>
      </c>
      <c r="P38" s="763">
        <v>1293</v>
      </c>
      <c r="Q38" s="763">
        <v>1363</v>
      </c>
      <c r="R38" s="375"/>
      <c r="S38" s="362" t="e">
        <f t="shared" si="1"/>
        <v>#VALUE!</v>
      </c>
      <c r="T38" s="362" t="b">
        <f t="shared" si="2"/>
        <v>1</v>
      </c>
    </row>
    <row r="39" spans="1:24" s="376" customFormat="1" ht="22.5" customHeight="1">
      <c r="C39" s="415" t="s">
        <v>98</v>
      </c>
      <c r="D39" s="415"/>
      <c r="E39" s="776" t="e">
        <f>'BCE Inc. Seg Info HIST p5'!E40</f>
        <v>#VALUE!</v>
      </c>
      <c r="F39" s="415"/>
      <c r="G39" s="776" t="e">
        <f>'BCE Inc. Seg Info HIST p5'!G40</f>
        <v>#VALUE!</v>
      </c>
      <c r="H39" s="777">
        <v>0.432</v>
      </c>
      <c r="I39" s="777">
        <v>0.439</v>
      </c>
      <c r="J39" s="777">
        <v>0.45400000000000001</v>
      </c>
      <c r="K39" s="415"/>
      <c r="L39" s="778">
        <v>0.436</v>
      </c>
      <c r="M39" s="416"/>
      <c r="N39" s="778">
        <v>0.43099999999999999</v>
      </c>
      <c r="O39" s="778">
        <v>0.44212271973466005</v>
      </c>
      <c r="P39" s="778">
        <v>0.43099999999999999</v>
      </c>
      <c r="Q39" s="778">
        <v>0.442</v>
      </c>
      <c r="R39" s="377"/>
      <c r="S39" s="362"/>
      <c r="T39" s="362"/>
      <c r="U39" s="378"/>
      <c r="V39" s="378"/>
      <c r="W39" s="378"/>
      <c r="X39" s="378"/>
    </row>
    <row r="40" spans="1:24" s="362" customFormat="1" ht="12.75" customHeight="1">
      <c r="C40" s="419"/>
      <c r="D40" s="419"/>
      <c r="E40" s="750"/>
      <c r="F40" s="419"/>
      <c r="G40" s="750"/>
      <c r="H40" s="751"/>
      <c r="I40" s="751"/>
      <c r="J40" s="751"/>
      <c r="K40" s="419"/>
      <c r="L40" s="751"/>
      <c r="M40" s="418"/>
      <c r="N40" s="753"/>
      <c r="O40" s="751"/>
      <c r="P40" s="751"/>
      <c r="Q40" s="751"/>
      <c r="R40" s="375"/>
      <c r="U40" s="379"/>
      <c r="V40" s="379"/>
    </row>
    <row r="41" spans="1:24" s="362" customFormat="1" ht="22.5" customHeight="1">
      <c r="C41" s="418" t="s">
        <v>14</v>
      </c>
      <c r="D41" s="418"/>
      <c r="E41" s="768">
        <f>'BCE Inc. Seg Info HIST p5'!E49</f>
        <v>3887</v>
      </c>
      <c r="F41" s="418"/>
      <c r="G41" s="779">
        <f>'BCE Inc. Seg Info HIST p5'!G49</f>
        <v>1251</v>
      </c>
      <c r="H41" s="762">
        <v>1038</v>
      </c>
      <c r="I41" s="762">
        <v>910</v>
      </c>
      <c r="J41" s="762">
        <f>'BCE Inc. Seg Info HIST p5'!J49</f>
        <v>688</v>
      </c>
      <c r="K41" s="762">
        <f>'BCE Inc. Seg Info HIST p5'!K49</f>
        <v>0</v>
      </c>
      <c r="L41" s="762">
        <f>'BCE Inc. Seg Info HIST p5'!L49</f>
        <v>3612</v>
      </c>
      <c r="M41" s="762">
        <f>'BCE Inc. Seg Info HIST p5'!M49</f>
        <v>0</v>
      </c>
      <c r="N41" s="762">
        <f>'BCE Inc. Seg Info HIST p5'!N49</f>
        <v>1141</v>
      </c>
      <c r="O41" s="762">
        <f>'BCE Inc. Seg Info HIST p5'!O49</f>
        <v>884</v>
      </c>
      <c r="P41" s="762">
        <f>'BCE Inc. Seg Info HIST p5'!P49</f>
        <v>880</v>
      </c>
      <c r="Q41" s="753">
        <f>'BCE Inc. Seg Info HIST p5'!Q49</f>
        <v>707</v>
      </c>
      <c r="R41" s="375"/>
      <c r="S41" s="362" t="b">
        <f t="shared" si="1"/>
        <v>1</v>
      </c>
      <c r="T41" s="362" t="b">
        <f t="shared" si="2"/>
        <v>1</v>
      </c>
    </row>
    <row r="42" spans="1:24" s="380" customFormat="1" ht="22.5" customHeight="1">
      <c r="C42" s="780" t="s">
        <v>74</v>
      </c>
      <c r="D42" s="780"/>
      <c r="E42" s="781" t="e">
        <f>'BCE Inc. Seg Info HIST p5'!E50</f>
        <v>#VALUE!</v>
      </c>
      <c r="F42" s="781"/>
      <c r="G42" s="467" t="e">
        <f>'BCE Inc. Seg Info HIST p5'!G50</f>
        <v>#VALUE!</v>
      </c>
      <c r="H42" s="782">
        <v>0.34077478660538413</v>
      </c>
      <c r="I42" s="782">
        <v>0.30383973288814692</v>
      </c>
      <c r="J42" s="782">
        <f>'BCE Inc. Seg Info HIST p5'!J50</f>
        <v>0.22834384334550281</v>
      </c>
      <c r="K42" s="782" t="e">
        <f>'BCE Inc. Seg Info HIST p5'!K50</f>
        <v>#DIV/0!</v>
      </c>
      <c r="L42" s="782">
        <f>'BCE Inc. Seg Info HIST p5'!L50</f>
        <v>0.29660042699950728</v>
      </c>
      <c r="M42" s="782" t="e">
        <f>'BCE Inc. Seg Info HIST p5'!M50</f>
        <v>#DIV/0!</v>
      </c>
      <c r="N42" s="782">
        <f>'BCE Inc. Seg Info HIST p5'!N50</f>
        <v>0.37057486196817147</v>
      </c>
      <c r="O42" s="782">
        <f>'BCE Inc. Seg Info HIST p5'!O50</f>
        <v>0.29320066334991707</v>
      </c>
      <c r="P42" s="782">
        <f>'BCE Inc. Seg Info HIST p5'!P50</f>
        <v>0.29304029304029305</v>
      </c>
      <c r="Q42" s="783">
        <f>'BCE Inc. Seg Info HIST p5'!Q50</f>
        <v>0.22947095098993833</v>
      </c>
      <c r="R42" s="381"/>
      <c r="S42" s="362"/>
      <c r="T42" s="362"/>
    </row>
    <row r="43" spans="1:24" s="374" customFormat="1" ht="25.35" customHeight="1">
      <c r="B43" s="382"/>
      <c r="C43" s="744" t="s">
        <v>153</v>
      </c>
      <c r="D43" s="744"/>
      <c r="E43" s="745"/>
      <c r="F43" s="745"/>
      <c r="G43" s="745"/>
      <c r="H43" s="745"/>
      <c r="I43" s="745"/>
      <c r="J43" s="745"/>
      <c r="K43" s="744"/>
      <c r="L43" s="745"/>
      <c r="M43" s="745"/>
      <c r="N43" s="745"/>
      <c r="O43" s="745"/>
      <c r="P43" s="745"/>
      <c r="Q43" s="784"/>
      <c r="S43" s="362" t="b">
        <f t="shared" si="1"/>
        <v>1</v>
      </c>
      <c r="T43" s="362" t="b">
        <f t="shared" si="2"/>
        <v>1</v>
      </c>
    </row>
    <row r="44" spans="1:24" s="362" customFormat="1" ht="24.6" customHeight="1">
      <c r="C44" s="418" t="s">
        <v>138</v>
      </c>
      <c r="D44" s="418"/>
      <c r="E44" s="804">
        <v>201762</v>
      </c>
      <c r="F44" s="779"/>
      <c r="G44" s="804">
        <f>E44-H44-I44-J44</f>
        <v>63465.865849099995</v>
      </c>
      <c r="H44" s="793">
        <v>89652</v>
      </c>
      <c r="I44" s="793">
        <v>22619.999999999996</v>
      </c>
      <c r="J44" s="793">
        <v>26024.134150900001</v>
      </c>
      <c r="K44" s="420"/>
      <c r="L44" s="793">
        <v>152285</v>
      </c>
      <c r="M44" s="805"/>
      <c r="N44" s="793">
        <v>47618</v>
      </c>
      <c r="O44" s="793">
        <v>65779</v>
      </c>
      <c r="P44" s="805">
        <v>17680</v>
      </c>
      <c r="Q44" s="794">
        <v>21208</v>
      </c>
      <c r="S44" s="362" t="b">
        <f t="shared" si="1"/>
        <v>1</v>
      </c>
      <c r="T44" s="362" t="b">
        <f t="shared" si="2"/>
        <v>1</v>
      </c>
    </row>
    <row r="45" spans="1:24" s="380" customFormat="1" ht="24.6" customHeight="1">
      <c r="C45" s="418" t="s">
        <v>192</v>
      </c>
      <c r="D45" s="417"/>
      <c r="E45" s="785">
        <v>4258570</v>
      </c>
      <c r="F45" s="788"/>
      <c r="G45" s="785">
        <f>E45</f>
        <v>4258570</v>
      </c>
      <c r="H45" s="787">
        <v>4067038.85751</v>
      </c>
      <c r="I45" s="787">
        <v>3977386.85751</v>
      </c>
      <c r="J45" s="787">
        <v>3954766.85751</v>
      </c>
      <c r="K45" s="788"/>
      <c r="L45" s="787">
        <v>3861652.7233591001</v>
      </c>
      <c r="M45" s="788"/>
      <c r="N45" s="787">
        <v>3861652.7233591001</v>
      </c>
      <c r="O45" s="787">
        <v>3814034.6467358</v>
      </c>
      <c r="P45" s="788">
        <v>3748255.6467358</v>
      </c>
      <c r="Q45" s="789">
        <v>3730576</v>
      </c>
      <c r="S45" s="362"/>
      <c r="T45" s="362"/>
    </row>
    <row r="46" spans="1:24" s="374" customFormat="1" ht="25.35" customHeight="1">
      <c r="C46" s="744" t="s">
        <v>154</v>
      </c>
      <c r="D46" s="744"/>
      <c r="E46" s="744"/>
      <c r="F46" s="790"/>
      <c r="G46" s="791"/>
      <c r="H46" s="745"/>
      <c r="I46" s="745"/>
      <c r="J46" s="745"/>
      <c r="K46" s="744"/>
      <c r="L46" s="745"/>
      <c r="M46" s="745"/>
      <c r="N46" s="745"/>
      <c r="O46" s="745"/>
      <c r="P46" s="745"/>
      <c r="Q46" s="746"/>
      <c r="S46" s="362" t="b">
        <f t="shared" si="1"/>
        <v>1</v>
      </c>
      <c r="T46" s="362" t="b">
        <f t="shared" si="2"/>
        <v>1</v>
      </c>
    </row>
    <row r="47" spans="1:24" s="362" customFormat="1" ht="24.6" customHeight="1">
      <c r="C47" s="418" t="s">
        <v>171</v>
      </c>
      <c r="D47" s="417"/>
      <c r="E47" s="785">
        <v>5148</v>
      </c>
      <c r="F47" s="786"/>
      <c r="G47" s="785">
        <f>E47-H47-I47-J47</f>
        <v>14183</v>
      </c>
      <c r="H47" s="787">
        <v>10853</v>
      </c>
      <c r="I47" s="787">
        <v>-11527</v>
      </c>
      <c r="J47" s="787">
        <v>-8361</v>
      </c>
      <c r="K47" s="422"/>
      <c r="L47" s="787">
        <v>2530</v>
      </c>
      <c r="M47" s="788"/>
      <c r="N47" s="787">
        <v>6049</v>
      </c>
      <c r="O47" s="787">
        <v>10521</v>
      </c>
      <c r="P47" s="789">
        <v>-4928</v>
      </c>
      <c r="Q47" s="789">
        <v>-9112</v>
      </c>
      <c r="S47" s="362" t="b">
        <f t="shared" si="1"/>
        <v>1</v>
      </c>
      <c r="T47" s="362" t="b">
        <f t="shared" si="2"/>
        <v>1</v>
      </c>
    </row>
    <row r="48" spans="1:24" s="362" customFormat="1" ht="24.6" customHeight="1">
      <c r="C48" s="418" t="s">
        <v>180</v>
      </c>
      <c r="D48" s="417"/>
      <c r="E48" s="785">
        <v>94400</v>
      </c>
      <c r="F48" s="788"/>
      <c r="G48" s="785">
        <f>E48-H48-I48-J48</f>
        <v>40209</v>
      </c>
      <c r="H48" s="787">
        <v>38093</v>
      </c>
      <c r="I48" s="787">
        <v>3838</v>
      </c>
      <c r="J48" s="787">
        <v>12260</v>
      </c>
      <c r="K48" s="422"/>
      <c r="L48" s="787">
        <v>76068</v>
      </c>
      <c r="M48" s="788"/>
      <c r="N48" s="787">
        <v>29191</v>
      </c>
      <c r="O48" s="787">
        <v>31641</v>
      </c>
      <c r="P48" s="789">
        <v>4540</v>
      </c>
      <c r="Q48" s="789">
        <v>10696</v>
      </c>
      <c r="S48" s="362" t="b">
        <f t="shared" si="1"/>
        <v>1</v>
      </c>
      <c r="T48" s="362" t="b">
        <f t="shared" si="2"/>
        <v>1</v>
      </c>
    </row>
    <row r="49" spans="1:20" s="362" customFormat="1" ht="24.6" customHeight="1">
      <c r="C49" s="418" t="s">
        <v>118</v>
      </c>
      <c r="D49" s="417"/>
      <c r="E49" s="792">
        <v>-89252</v>
      </c>
      <c r="F49" s="422"/>
      <c r="G49" s="786">
        <f>E49-H49-I49-J49</f>
        <v>-26026</v>
      </c>
      <c r="H49" s="789">
        <v>-27240</v>
      </c>
      <c r="I49" s="793">
        <v>-15365</v>
      </c>
      <c r="J49" s="793">
        <v>-20621</v>
      </c>
      <c r="K49" s="420"/>
      <c r="L49" s="789">
        <v>-73538</v>
      </c>
      <c r="M49" s="788"/>
      <c r="N49" s="789">
        <v>-23142</v>
      </c>
      <c r="O49" s="789">
        <v>-21120</v>
      </c>
      <c r="P49" s="789">
        <v>-9468</v>
      </c>
      <c r="Q49" s="794">
        <v>-19808</v>
      </c>
      <c r="S49" s="362" t="b">
        <f t="shared" si="1"/>
        <v>1</v>
      </c>
      <c r="T49" s="362" t="b">
        <f t="shared" si="2"/>
        <v>1</v>
      </c>
    </row>
    <row r="50" spans="1:20" s="362" customFormat="1" ht="25.35" customHeight="1">
      <c r="C50" s="418" t="s">
        <v>193</v>
      </c>
      <c r="D50" s="417"/>
      <c r="E50" s="795">
        <f>SUM(E51:E52)</f>
        <v>2751498</v>
      </c>
      <c r="F50" s="422"/>
      <c r="G50" s="796">
        <f>E50</f>
        <v>2751498</v>
      </c>
      <c r="H50" s="789">
        <v>2734999.5638286001</v>
      </c>
      <c r="I50" s="793">
        <v>2724147.1380113</v>
      </c>
      <c r="J50" s="793">
        <v>2735674.1380113</v>
      </c>
      <c r="K50" s="420"/>
      <c r="L50" s="789">
        <v>2735010.1380113</v>
      </c>
      <c r="M50" s="788"/>
      <c r="N50" s="789">
        <v>2735010.1380113</v>
      </c>
      <c r="O50" s="789">
        <v>2728961.1380113</v>
      </c>
      <c r="P50" s="789">
        <v>2718440.1380113</v>
      </c>
      <c r="Q50" s="794">
        <v>2723368</v>
      </c>
    </row>
    <row r="51" spans="1:20" s="362" customFormat="1" ht="25.35" customHeight="1">
      <c r="C51" s="418" t="s">
        <v>194</v>
      </c>
      <c r="D51" s="417"/>
      <c r="E51" s="785">
        <v>1988181</v>
      </c>
      <c r="F51" s="422"/>
      <c r="G51" s="796">
        <f>E51</f>
        <v>1988181</v>
      </c>
      <c r="H51" s="787">
        <v>1945656.5638287</v>
      </c>
      <c r="I51" s="793">
        <v>1907564.1380113999</v>
      </c>
      <c r="J51" s="793">
        <v>1903726.1380113999</v>
      </c>
      <c r="K51" s="420"/>
      <c r="L51" s="787">
        <v>1882441.1380113999</v>
      </c>
      <c r="M51" s="788"/>
      <c r="N51" s="787">
        <v>1882441.1380113999</v>
      </c>
      <c r="O51" s="787">
        <v>1853250.1380113999</v>
      </c>
      <c r="P51" s="789">
        <v>1821609.1380113999</v>
      </c>
      <c r="Q51" s="794">
        <v>1817069</v>
      </c>
    </row>
    <row r="52" spans="1:20" s="362" customFormat="1" ht="25.35" customHeight="1">
      <c r="C52" s="418" t="s">
        <v>118</v>
      </c>
      <c r="D52" s="417"/>
      <c r="E52" s="786">
        <v>763317</v>
      </c>
      <c r="F52" s="422"/>
      <c r="G52" s="797">
        <f>E52</f>
        <v>763317</v>
      </c>
      <c r="H52" s="787">
        <v>789342.9999999</v>
      </c>
      <c r="I52" s="793">
        <v>816582.9999999</v>
      </c>
      <c r="J52" s="793">
        <v>831947.9999999</v>
      </c>
      <c r="K52" s="420"/>
      <c r="L52" s="787">
        <v>852568.9999999</v>
      </c>
      <c r="M52" s="788"/>
      <c r="N52" s="787">
        <v>852568.9999999</v>
      </c>
      <c r="O52" s="787">
        <v>875710.9999999</v>
      </c>
      <c r="P52" s="789">
        <v>896830.9999999</v>
      </c>
      <c r="Q52" s="794">
        <v>906299</v>
      </c>
    </row>
    <row r="53" spans="1:20" s="374" customFormat="1" ht="24.6" customHeight="1">
      <c r="A53" s="383"/>
      <c r="B53" s="383"/>
      <c r="C53" s="798" t="s">
        <v>155</v>
      </c>
      <c r="D53" s="798"/>
      <c r="E53" s="798"/>
      <c r="F53" s="744"/>
      <c r="G53" s="745"/>
      <c r="H53" s="799"/>
      <c r="I53" s="745"/>
      <c r="J53" s="745"/>
      <c r="K53" s="744"/>
      <c r="L53" s="745"/>
      <c r="M53" s="745"/>
      <c r="N53" s="745"/>
      <c r="O53" s="745"/>
      <c r="P53" s="745"/>
      <c r="Q53" s="800"/>
      <c r="S53" s="362" t="b">
        <f t="shared" si="1"/>
        <v>1</v>
      </c>
      <c r="T53" s="362" t="b">
        <f t="shared" si="2"/>
        <v>1</v>
      </c>
    </row>
    <row r="54" spans="1:20" s="362" customFormat="1" ht="24.6" customHeight="1">
      <c r="C54" s="801" t="s">
        <v>125</v>
      </c>
      <c r="D54" s="520"/>
      <c r="E54" s="802">
        <v>-175788</v>
      </c>
      <c r="F54" s="786"/>
      <c r="G54" s="785">
        <f>E54-H54-I54-J54</f>
        <v>-37878</v>
      </c>
      <c r="H54" s="763">
        <v>-42853</v>
      </c>
      <c r="I54" s="763">
        <v>-52712</v>
      </c>
      <c r="J54" s="763">
        <v>-42345</v>
      </c>
      <c r="K54" s="803"/>
      <c r="L54" s="763">
        <v>-185327</v>
      </c>
      <c r="M54" s="763"/>
      <c r="N54" s="763">
        <v>-40211</v>
      </c>
      <c r="O54" s="763">
        <v>-42755</v>
      </c>
      <c r="P54" s="763">
        <v>-51292</v>
      </c>
      <c r="Q54" s="763">
        <v>-51069</v>
      </c>
      <c r="S54" s="362" t="b">
        <f t="shared" si="1"/>
        <v>1</v>
      </c>
      <c r="T54" s="362" t="b">
        <f t="shared" si="2"/>
        <v>1</v>
      </c>
    </row>
    <row r="55" spans="1:20" s="362" customFormat="1" ht="26.25" customHeight="1">
      <c r="C55" s="801" t="s">
        <v>195</v>
      </c>
      <c r="D55" s="520"/>
      <c r="E55" s="802">
        <v>2190771</v>
      </c>
      <c r="F55" s="788"/>
      <c r="G55" s="802">
        <f>E55</f>
        <v>2190771</v>
      </c>
      <c r="H55" s="763">
        <v>2164151</v>
      </c>
      <c r="I55" s="763">
        <v>2207004</v>
      </c>
      <c r="J55" s="763">
        <v>2259716</v>
      </c>
      <c r="K55" s="803"/>
      <c r="L55" s="763">
        <v>2298605</v>
      </c>
      <c r="M55" s="763"/>
      <c r="N55" s="763">
        <v>2298605</v>
      </c>
      <c r="O55" s="763">
        <v>2338816.0000001001</v>
      </c>
      <c r="P55" s="763">
        <v>2381571.0000001001</v>
      </c>
      <c r="Q55" s="763">
        <v>2432863</v>
      </c>
    </row>
    <row r="56" spans="1:20" ht="15" customHeight="1">
      <c r="D56" s="364"/>
      <c r="E56" s="364"/>
      <c r="F56" s="364"/>
      <c r="G56" s="364"/>
      <c r="H56" s="364"/>
      <c r="I56" s="364"/>
      <c r="J56" s="396"/>
      <c r="K56" s="364"/>
      <c r="L56" s="364"/>
      <c r="M56" s="364"/>
      <c r="N56" s="364"/>
      <c r="O56" s="364"/>
      <c r="P56" s="364"/>
      <c r="Q56" s="396"/>
    </row>
    <row r="57" spans="1:20" ht="24.75" customHeight="1">
      <c r="C57" s="523" t="s">
        <v>128</v>
      </c>
      <c r="D57" s="1940" t="s">
        <v>196</v>
      </c>
      <c r="E57" s="1940"/>
      <c r="F57" s="1940"/>
      <c r="G57" s="1940"/>
      <c r="H57" s="1940"/>
      <c r="I57" s="1940"/>
      <c r="J57" s="1940"/>
      <c r="K57" s="1940"/>
      <c r="L57" s="1940"/>
      <c r="M57" s="1940"/>
      <c r="N57" s="1940"/>
      <c r="O57" s="1940"/>
      <c r="P57" s="1940"/>
      <c r="Q57" s="1940"/>
    </row>
    <row r="58" spans="1:20" ht="40.5" customHeight="1">
      <c r="C58" s="523" t="s">
        <v>169</v>
      </c>
      <c r="D58" s="1940" t="s">
        <v>179</v>
      </c>
      <c r="E58" s="1940"/>
      <c r="F58" s="1940"/>
      <c r="G58" s="1940"/>
      <c r="H58" s="1940"/>
      <c r="I58" s="1940"/>
      <c r="J58" s="1940"/>
      <c r="K58" s="1940"/>
      <c r="L58" s="1940"/>
      <c r="M58" s="1940"/>
      <c r="N58" s="1940"/>
      <c r="O58" s="1940"/>
      <c r="P58" s="1940"/>
      <c r="Q58" s="1940"/>
    </row>
    <row r="59" spans="1:20" ht="15" customHeight="1">
      <c r="C59" s="385"/>
      <c r="D59" s="1933"/>
      <c r="E59" s="1933"/>
      <c r="F59" s="1933"/>
      <c r="G59" s="1933"/>
      <c r="H59" s="1933"/>
      <c r="I59" s="1933"/>
      <c r="J59" s="1933"/>
      <c r="K59" s="1933"/>
      <c r="L59" s="1933"/>
      <c r="M59" s="1933"/>
      <c r="N59" s="1933"/>
      <c r="O59" s="1933"/>
      <c r="P59" s="1933"/>
      <c r="Q59" s="1933"/>
    </row>
    <row r="60" spans="1:20" ht="15" customHeight="1">
      <c r="C60" s="386"/>
      <c r="D60" s="1933"/>
      <c r="E60" s="1933"/>
      <c r="F60" s="1933"/>
      <c r="G60" s="1933"/>
      <c r="H60" s="1933"/>
      <c r="I60" s="1933"/>
      <c r="J60" s="1933"/>
      <c r="K60" s="1933"/>
      <c r="L60" s="1933"/>
      <c r="M60" s="1933"/>
      <c r="N60" s="1933"/>
      <c r="O60" s="1933"/>
      <c r="P60" s="1933"/>
      <c r="Q60" s="1933"/>
    </row>
    <row r="61" spans="1:20" ht="15" customHeight="1">
      <c r="C61" s="386"/>
      <c r="D61" s="386"/>
      <c r="E61" s="384"/>
      <c r="F61" s="384"/>
      <c r="G61" s="384"/>
      <c r="H61" s="384"/>
      <c r="I61" s="384"/>
    </row>
    <row r="62" spans="1:20" ht="15" customHeight="1">
      <c r="C62" s="61"/>
      <c r="D62" s="61"/>
    </row>
    <row r="63" spans="1:20" ht="15" customHeight="1">
      <c r="C63" s="61"/>
      <c r="D63" s="61"/>
    </row>
    <row r="64" spans="1:20" ht="15" customHeight="1"/>
    <row r="65" spans="4:17" ht="15" customHeight="1"/>
    <row r="66" spans="4:17">
      <c r="D66" s="512" t="s">
        <v>107</v>
      </c>
      <c r="E66" s="512" t="e">
        <f>SUM(E24:E26)=E27</f>
        <v>#VALUE!</v>
      </c>
      <c r="F66" s="512"/>
      <c r="G66" s="512"/>
      <c r="H66" s="512" t="b">
        <f>SUM(H24:H26)=H27</f>
        <v>1</v>
      </c>
      <c r="I66" s="512" t="b">
        <f>SUM(I24:I26)=I27</f>
        <v>1</v>
      </c>
      <c r="J66" s="512" t="b">
        <f t="shared" ref="J66:Q66" si="3">SUM(J24:J26)=J27</f>
        <v>1</v>
      </c>
      <c r="K66" s="512" t="b">
        <f t="shared" si="3"/>
        <v>1</v>
      </c>
      <c r="L66" s="521" t="b">
        <f t="shared" si="3"/>
        <v>1</v>
      </c>
      <c r="M66" s="512" t="b">
        <f t="shared" si="3"/>
        <v>1</v>
      </c>
      <c r="N66" s="512" t="b">
        <f t="shared" si="3"/>
        <v>1</v>
      </c>
      <c r="O66" s="512" t="b">
        <f t="shared" si="3"/>
        <v>1</v>
      </c>
      <c r="P66" s="512" t="b">
        <f t="shared" si="3"/>
        <v>1</v>
      </c>
      <c r="Q66" s="512" t="b">
        <f t="shared" si="3"/>
        <v>1</v>
      </c>
    </row>
    <row r="67" spans="4:17">
      <c r="D67" s="512" t="s">
        <v>145</v>
      </c>
      <c r="E67" s="512" t="e">
        <f>(E27+E28)=E29</f>
        <v>#VALUE!</v>
      </c>
      <c r="F67" s="512"/>
      <c r="G67" s="512"/>
      <c r="H67" s="512" t="b">
        <f>(H27+H28)=H29</f>
        <v>1</v>
      </c>
      <c r="I67" s="512" t="b">
        <f>(I27+I28)=I29</f>
        <v>1</v>
      </c>
      <c r="J67" s="512" t="b">
        <f t="shared" ref="J67:Q67" si="4">(J27+J28)=J29</f>
        <v>1</v>
      </c>
      <c r="K67" s="512" t="b">
        <f t="shared" si="4"/>
        <v>1</v>
      </c>
      <c r="L67" s="512" t="b">
        <f t="shared" si="4"/>
        <v>1</v>
      </c>
      <c r="M67" s="512" t="b">
        <f t="shared" si="4"/>
        <v>1</v>
      </c>
      <c r="N67" s="512" t="b">
        <f t="shared" si="4"/>
        <v>1</v>
      </c>
      <c r="O67" s="512" t="b">
        <f t="shared" si="4"/>
        <v>1</v>
      </c>
      <c r="P67" s="512" t="b">
        <f t="shared" si="4"/>
        <v>1</v>
      </c>
      <c r="Q67" s="512" t="b">
        <f t="shared" si="4"/>
        <v>1</v>
      </c>
    </row>
    <row r="68" spans="4:17">
      <c r="D68" s="512" t="s">
        <v>109</v>
      </c>
      <c r="E68" s="512" t="e">
        <f>(E30+E31)=E32</f>
        <v>#VALUE!</v>
      </c>
      <c r="F68" s="512"/>
      <c r="G68" s="512"/>
      <c r="H68" s="512" t="b">
        <f>(H30+H31)=H32</f>
        <v>1</v>
      </c>
      <c r="I68" s="512" t="b">
        <f>(I30+I31)=I32</f>
        <v>1</v>
      </c>
      <c r="J68" s="512" t="b">
        <f t="shared" ref="J68:Q68" si="5">(J30+J31)=J32</f>
        <v>1</v>
      </c>
      <c r="K68" s="512" t="b">
        <f t="shared" si="5"/>
        <v>1</v>
      </c>
      <c r="L68" s="512" t="b">
        <f t="shared" si="5"/>
        <v>1</v>
      </c>
      <c r="M68" s="512" t="b">
        <f t="shared" si="5"/>
        <v>1</v>
      </c>
      <c r="N68" s="512" t="b">
        <f t="shared" si="5"/>
        <v>1</v>
      </c>
      <c r="O68" s="512" t="b">
        <f t="shared" si="5"/>
        <v>1</v>
      </c>
      <c r="P68" s="512" t="b">
        <f t="shared" si="5"/>
        <v>1</v>
      </c>
      <c r="Q68" s="512" t="b">
        <f t="shared" si="5"/>
        <v>1</v>
      </c>
    </row>
    <row r="69" spans="4:17">
      <c r="D69" s="512" t="s">
        <v>104</v>
      </c>
      <c r="E69" s="512" t="e">
        <f>(E27+E32)=E35</f>
        <v>#VALUE!</v>
      </c>
      <c r="F69" s="512"/>
      <c r="G69" s="512"/>
      <c r="H69" s="512" t="b">
        <f>(H27+H32)=H35</f>
        <v>1</v>
      </c>
      <c r="I69" s="512" t="b">
        <f>(I27+I32)=I35</f>
        <v>1</v>
      </c>
      <c r="J69" s="512" t="b">
        <f t="shared" ref="J69:Q69" si="6">(J27+J32)=J35</f>
        <v>1</v>
      </c>
      <c r="K69" s="512" t="b">
        <f t="shared" si="6"/>
        <v>1</v>
      </c>
      <c r="L69" s="512" t="b">
        <f t="shared" si="6"/>
        <v>1</v>
      </c>
      <c r="M69" s="512" t="b">
        <f t="shared" si="6"/>
        <v>1</v>
      </c>
      <c r="N69" s="512" t="b">
        <f t="shared" si="6"/>
        <v>1</v>
      </c>
      <c r="O69" s="512" t="b">
        <f t="shared" si="6"/>
        <v>1</v>
      </c>
      <c r="P69" s="512" t="b">
        <f t="shared" si="6"/>
        <v>1</v>
      </c>
      <c r="Q69" s="512" t="b">
        <f t="shared" si="6"/>
        <v>1</v>
      </c>
    </row>
    <row r="70" spans="4:17">
      <c r="D70" s="512" t="s">
        <v>103</v>
      </c>
      <c r="E70" s="512" t="e">
        <f>(E29+E34)=E36</f>
        <v>#VALUE!</v>
      </c>
      <c r="H70" s="512" t="b">
        <f>(H29+H34)=H36</f>
        <v>1</v>
      </c>
      <c r="I70" s="512" t="b">
        <f>(I29+I34)=I36</f>
        <v>1</v>
      </c>
      <c r="J70" s="512" t="b">
        <f t="shared" ref="J70:Q70" si="7">(J29+J34)=J36</f>
        <v>1</v>
      </c>
      <c r="K70" s="512" t="b">
        <f t="shared" si="7"/>
        <v>1</v>
      </c>
      <c r="L70" s="512" t="b">
        <f t="shared" si="7"/>
        <v>1</v>
      </c>
      <c r="M70" s="512" t="b">
        <f t="shared" si="7"/>
        <v>1</v>
      </c>
      <c r="N70" s="512" t="b">
        <f t="shared" si="7"/>
        <v>1</v>
      </c>
      <c r="O70" s="512" t="b">
        <f t="shared" si="7"/>
        <v>1</v>
      </c>
      <c r="P70" s="512" t="b">
        <f t="shared" si="7"/>
        <v>1</v>
      </c>
      <c r="Q70" s="512" t="b">
        <f t="shared" si="7"/>
        <v>1</v>
      </c>
    </row>
    <row r="71" spans="4:17">
      <c r="D71" s="512" t="s">
        <v>16</v>
      </c>
      <c r="E71" s="512" t="e">
        <f>(E36+E37)=E38</f>
        <v>#VALUE!</v>
      </c>
      <c r="H71" s="512" t="b">
        <f>(H36+H37)=H38</f>
        <v>1</v>
      </c>
      <c r="I71" s="512" t="b">
        <f>(I36+I37)=I38</f>
        <v>1</v>
      </c>
      <c r="J71" s="512" t="b">
        <f t="shared" ref="J71:Q71" si="8">(J36+J37)=J38</f>
        <v>1</v>
      </c>
      <c r="K71" s="512" t="b">
        <f t="shared" si="8"/>
        <v>1</v>
      </c>
      <c r="L71" s="512" t="b">
        <f t="shared" si="8"/>
        <v>1</v>
      </c>
      <c r="M71" s="512" t="b">
        <f t="shared" si="8"/>
        <v>1</v>
      </c>
      <c r="N71" s="512" t="b">
        <f t="shared" si="8"/>
        <v>1</v>
      </c>
      <c r="O71" s="512" t="b">
        <f t="shared" si="8"/>
        <v>1</v>
      </c>
      <c r="P71" s="512" t="b">
        <f t="shared" si="8"/>
        <v>1</v>
      </c>
      <c r="Q71" s="512"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30480</xdr:colOff>
                <xdr:row>15</xdr:row>
                <xdr:rowOff>0</xdr:rowOff>
              </to>
            </anchor>
          </controlPr>
        </control>
      </mc:Choice>
      <mc:Fallback>
        <control shapeId="3174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O342"/>
  <sheetViews>
    <sheetView showGridLines="0" view="pageBreakPreview" zoomScale="55" zoomScaleNormal="70" zoomScaleSheetLayoutView="55" zoomScalePageLayoutView="40" workbookViewId="0"/>
  </sheetViews>
  <sheetFormatPr defaultColWidth="9.44140625" defaultRowHeight="24.6"/>
  <cols>
    <col min="1" max="1" width="3.5546875" style="362" customWidth="1"/>
    <col min="2" max="2" width="122.44140625" style="362" customWidth="1"/>
    <col min="3" max="3" width="36.88671875" style="362" bestFit="1" customWidth="1"/>
    <col min="4" max="4" width="1.5546875" style="362" customWidth="1"/>
    <col min="5" max="5" width="25" style="363" customWidth="1"/>
    <col min="6" max="6" width="24.44140625" style="362" customWidth="1"/>
    <col min="7" max="7" width="24.88671875" style="363" customWidth="1"/>
    <col min="8" max="8" width="24.33203125" style="362" customWidth="1"/>
    <col min="9" max="9" width="1.44140625" style="363" customWidth="1"/>
    <col min="10" max="10" width="26" style="362" customWidth="1"/>
    <col min="11" max="11" width="1.44140625" style="362" customWidth="1"/>
    <col min="12" max="12" width="25.109375" style="362" customWidth="1"/>
    <col min="13" max="13" width="27" style="362" customWidth="1"/>
    <col min="14" max="14" width="25.44140625" style="362" customWidth="1"/>
    <col min="15" max="15" width="24.109375" style="363" customWidth="1"/>
    <col min="16" max="16" width="9.44140625" style="364" customWidth="1"/>
    <col min="17" max="17" width="7.5546875" style="364" customWidth="1"/>
    <col min="18" max="41" width="9.44140625" style="364" customWidth="1"/>
    <col min="42" max="16384" width="9.44140625" style="364"/>
  </cols>
  <sheetData>
    <row r="1" spans="1:15" ht="28.2">
      <c r="A1" s="365"/>
      <c r="B1" s="365"/>
      <c r="C1" s="365"/>
      <c r="D1" s="365"/>
      <c r="E1" s="365"/>
      <c r="F1" s="366"/>
      <c r="G1" s="824"/>
      <c r="H1" s="823"/>
      <c r="I1" s="824"/>
      <c r="J1" s="824"/>
      <c r="K1" s="824"/>
      <c r="L1" s="824"/>
      <c r="M1" s="823"/>
      <c r="N1" s="823"/>
      <c r="O1" s="1076" t="s">
        <v>296</v>
      </c>
    </row>
    <row r="2" spans="1:15" ht="27.75" customHeight="1">
      <c r="A2" s="220"/>
      <c r="B2" s="220"/>
      <c r="C2" s="220"/>
      <c r="D2" s="220"/>
      <c r="E2" s="220"/>
      <c r="F2" s="221"/>
      <c r="G2" s="220"/>
      <c r="H2" s="221"/>
      <c r="I2" s="220"/>
      <c r="J2" s="220"/>
      <c r="K2" s="220"/>
      <c r="L2" s="220"/>
      <c r="M2" s="221"/>
      <c r="N2" s="221"/>
      <c r="O2" s="220"/>
    </row>
    <row r="3" spans="1:15" ht="61.5" customHeight="1">
      <c r="A3" s="1930" t="s">
        <v>257</v>
      </c>
      <c r="B3" s="1930"/>
      <c r="C3" s="981" t="s">
        <v>438</v>
      </c>
      <c r="D3" s="845"/>
      <c r="E3" s="981" t="s">
        <v>435</v>
      </c>
      <c r="F3" s="975" t="s">
        <v>419</v>
      </c>
      <c r="G3" s="975" t="s">
        <v>412</v>
      </c>
      <c r="H3" s="975" t="s">
        <v>244</v>
      </c>
      <c r="I3" s="501"/>
      <c r="J3" s="975" t="s">
        <v>199</v>
      </c>
      <c r="K3" s="370"/>
      <c r="L3" s="975" t="s">
        <v>241</v>
      </c>
      <c r="M3" s="975" t="s">
        <v>242</v>
      </c>
      <c r="N3" s="975" t="s">
        <v>243</v>
      </c>
      <c r="O3" s="975" t="s">
        <v>245</v>
      </c>
    </row>
    <row r="4" spans="1:15" s="912" customFormat="1" ht="22.8">
      <c r="A4" s="982" t="s">
        <v>297</v>
      </c>
      <c r="B4" s="798"/>
      <c r="C4" s="798"/>
      <c r="D4" s="798"/>
      <c r="E4" s="798"/>
      <c r="F4" s="799"/>
      <c r="G4" s="798"/>
      <c r="H4" s="799"/>
      <c r="I4" s="798"/>
      <c r="J4" s="798"/>
      <c r="K4" s="798"/>
      <c r="L4" s="799"/>
      <c r="M4" s="798"/>
      <c r="N4" s="798"/>
      <c r="O4" s="798"/>
    </row>
    <row r="5" spans="1:15" s="912" customFormat="1" ht="22.8">
      <c r="A5" s="418" t="s">
        <v>288</v>
      </c>
      <c r="B5" s="418"/>
      <c r="C5" s="1323">
        <v>2351507</v>
      </c>
      <c r="D5" s="1190"/>
      <c r="E5" s="1317">
        <v>680471</v>
      </c>
      <c r="F5" s="921">
        <v>588263</v>
      </c>
      <c r="G5" s="921">
        <v>575334</v>
      </c>
      <c r="H5" s="921">
        <v>507439</v>
      </c>
      <c r="I5" s="1190"/>
      <c r="J5" s="1318">
        <v>2224555</v>
      </c>
      <c r="K5" s="1316"/>
      <c r="L5" s="903">
        <v>712310</v>
      </c>
      <c r="M5" s="1152">
        <v>603770</v>
      </c>
      <c r="N5" s="1152">
        <v>502940</v>
      </c>
      <c r="O5" s="1152">
        <v>405535</v>
      </c>
    </row>
    <row r="6" spans="1:15" s="912" customFormat="1" ht="27" customHeight="1">
      <c r="A6" s="983" t="s">
        <v>289</v>
      </c>
      <c r="B6" s="984"/>
      <c r="C6" s="1322">
        <v>1641053</v>
      </c>
      <c r="D6" s="1329"/>
      <c r="E6" s="1661">
        <v>510850</v>
      </c>
      <c r="F6" s="1629">
        <v>374116</v>
      </c>
      <c r="G6" s="921">
        <v>389213</v>
      </c>
      <c r="H6" s="1241">
        <v>366874</v>
      </c>
      <c r="I6" s="1190"/>
      <c r="J6" s="1318">
        <v>1608503</v>
      </c>
      <c r="K6" s="1316"/>
      <c r="L6" s="903">
        <v>564784</v>
      </c>
      <c r="M6" s="1152">
        <v>423364</v>
      </c>
      <c r="N6" s="1152">
        <v>347746</v>
      </c>
      <c r="O6" s="1152">
        <v>272609</v>
      </c>
    </row>
    <row r="7" spans="1:15" s="912" customFormat="1" ht="22.8">
      <c r="A7" s="985" t="s">
        <v>290</v>
      </c>
      <c r="B7" s="986"/>
      <c r="C7" s="1319">
        <v>710454</v>
      </c>
      <c r="D7" s="1329"/>
      <c r="E7" s="1319">
        <v>169621</v>
      </c>
      <c r="F7" s="1567">
        <v>214147</v>
      </c>
      <c r="G7" s="924">
        <v>186121</v>
      </c>
      <c r="H7" s="1320">
        <v>140565</v>
      </c>
      <c r="I7" s="501"/>
      <c r="J7" s="1153">
        <v>616052</v>
      </c>
      <c r="K7" s="1316"/>
      <c r="L7" s="924">
        <v>147526</v>
      </c>
      <c r="M7" s="1153">
        <v>180406</v>
      </c>
      <c r="N7" s="1153">
        <v>155194</v>
      </c>
      <c r="O7" s="1153">
        <v>132926</v>
      </c>
    </row>
    <row r="8" spans="1:15" s="912" customFormat="1" ht="24.75" customHeight="1">
      <c r="A8" s="418" t="s">
        <v>291</v>
      </c>
      <c r="B8" s="987"/>
      <c r="C8" s="1253">
        <v>309517</v>
      </c>
      <c r="D8" s="1329"/>
      <c r="E8" s="1253">
        <v>51070</v>
      </c>
      <c r="F8" s="1629">
        <v>102196</v>
      </c>
      <c r="G8" s="921">
        <v>131043</v>
      </c>
      <c r="H8" s="1241">
        <v>25208</v>
      </c>
      <c r="I8" s="1321"/>
      <c r="J8" s="1152">
        <v>411189</v>
      </c>
      <c r="K8" s="1316"/>
      <c r="L8" s="903">
        <v>92085</v>
      </c>
      <c r="M8" s="1152">
        <v>166930</v>
      </c>
      <c r="N8" s="1152">
        <v>125539</v>
      </c>
      <c r="O8" s="1152">
        <v>26635</v>
      </c>
    </row>
    <row r="9" spans="1:15" s="912" customFormat="1" ht="22.8">
      <c r="A9" s="983" t="s">
        <v>289</v>
      </c>
      <c r="B9" s="987"/>
      <c r="C9" s="1253">
        <v>213408</v>
      </c>
      <c r="D9" s="1329"/>
      <c r="E9" s="1661">
        <v>56550</v>
      </c>
      <c r="F9" s="1629">
        <v>33111</v>
      </c>
      <c r="G9" s="921">
        <v>78500</v>
      </c>
      <c r="H9" s="1241">
        <v>45247</v>
      </c>
      <c r="I9" s="1321"/>
      <c r="J9" s="1152">
        <v>426172</v>
      </c>
      <c r="K9" s="1316"/>
      <c r="L9" s="903">
        <v>128715</v>
      </c>
      <c r="M9" s="1152">
        <v>142886</v>
      </c>
      <c r="N9" s="1152">
        <v>111282</v>
      </c>
      <c r="O9" s="1152">
        <v>43289</v>
      </c>
    </row>
    <row r="10" spans="1:15" s="912" customFormat="1" ht="22.8">
      <c r="A10" s="985" t="s">
        <v>290</v>
      </c>
      <c r="B10" s="988"/>
      <c r="C10" s="1319">
        <v>96109</v>
      </c>
      <c r="D10" s="1329"/>
      <c r="E10" s="1319">
        <v>-5480</v>
      </c>
      <c r="F10" s="1567">
        <v>69085</v>
      </c>
      <c r="G10" s="1567">
        <v>52543</v>
      </c>
      <c r="H10" s="1320">
        <v>-20039</v>
      </c>
      <c r="I10" s="501"/>
      <c r="J10" s="1153">
        <v>-14983</v>
      </c>
      <c r="K10" s="1316"/>
      <c r="L10" s="1153">
        <v>-36630</v>
      </c>
      <c r="M10" s="1153">
        <v>24044</v>
      </c>
      <c r="N10" s="1153">
        <v>14257</v>
      </c>
      <c r="O10" s="1153">
        <v>-16654</v>
      </c>
    </row>
    <row r="11" spans="1:15" s="1079" customFormat="1" ht="25.5" customHeight="1">
      <c r="A11" s="1080" t="s">
        <v>449</v>
      </c>
      <c r="B11" s="1081"/>
      <c r="C11" s="1322">
        <v>10288574</v>
      </c>
      <c r="D11" s="1329"/>
      <c r="E11" s="1322">
        <v>10288574</v>
      </c>
      <c r="F11" s="923">
        <v>10361720</v>
      </c>
      <c r="G11" s="922">
        <v>10337495</v>
      </c>
      <c r="H11" s="1324">
        <v>10206452</v>
      </c>
      <c r="I11" s="1321"/>
      <c r="J11" s="1318">
        <v>10287046</v>
      </c>
      <c r="K11" s="1316"/>
      <c r="L11" s="920">
        <v>10287046</v>
      </c>
      <c r="M11" s="1318">
        <v>10194961</v>
      </c>
      <c r="N11" s="1318">
        <v>10028031</v>
      </c>
      <c r="O11" s="1318">
        <v>9902492</v>
      </c>
    </row>
    <row r="12" spans="1:15" s="912" customFormat="1" ht="27" customHeight="1">
      <c r="A12" s="983" t="s">
        <v>450</v>
      </c>
      <c r="B12" s="987"/>
      <c r="C12" s="1322">
        <v>9530436</v>
      </c>
      <c r="D12" s="1329"/>
      <c r="E12" s="1322">
        <v>9530436</v>
      </c>
      <c r="F12" s="923">
        <v>9473886</v>
      </c>
      <c r="G12" s="922">
        <v>9440775</v>
      </c>
      <c r="H12" s="1324">
        <v>9362275</v>
      </c>
      <c r="I12" s="1321"/>
      <c r="J12" s="1318">
        <v>9422830</v>
      </c>
      <c r="K12" s="1316"/>
      <c r="L12" s="920">
        <v>9422830</v>
      </c>
      <c r="M12" s="1318">
        <v>9294115</v>
      </c>
      <c r="N12" s="1318">
        <v>9151229</v>
      </c>
      <c r="O12" s="1318">
        <v>9039947</v>
      </c>
    </row>
    <row r="13" spans="1:15" s="912" customFormat="1" ht="26.4">
      <c r="A13" s="985" t="s">
        <v>451</v>
      </c>
      <c r="B13" s="987"/>
      <c r="C13" s="1253">
        <v>758138</v>
      </c>
      <c r="D13" s="1329"/>
      <c r="E13" s="1253">
        <v>758138</v>
      </c>
      <c r="F13" s="1629">
        <v>887834</v>
      </c>
      <c r="G13" s="921">
        <v>896720</v>
      </c>
      <c r="H13" s="1241">
        <v>844177</v>
      </c>
      <c r="I13" s="501"/>
      <c r="J13" s="1152">
        <v>864216</v>
      </c>
      <c r="K13" s="1316"/>
      <c r="L13" s="903">
        <v>864216</v>
      </c>
      <c r="M13" s="1152">
        <v>900846</v>
      </c>
      <c r="N13" s="1152">
        <v>876802</v>
      </c>
      <c r="O13" s="1152">
        <v>862545</v>
      </c>
    </row>
    <row r="14" spans="1:15" s="912" customFormat="1" ht="26.25" customHeight="1">
      <c r="A14" s="989" t="s">
        <v>452</v>
      </c>
      <c r="B14" s="990"/>
      <c r="C14" s="1325">
        <v>57.9</v>
      </c>
      <c r="D14" s="1329"/>
      <c r="E14" s="1325">
        <v>57.15</v>
      </c>
      <c r="F14" s="1326">
        <v>58.26</v>
      </c>
      <c r="G14" s="1326">
        <v>58.04</v>
      </c>
      <c r="H14" s="1326">
        <v>58.14</v>
      </c>
      <c r="I14" s="501"/>
      <c r="J14" s="1327">
        <v>59.08</v>
      </c>
      <c r="K14" s="1316"/>
      <c r="L14" s="1327">
        <v>58.71</v>
      </c>
      <c r="M14" s="1327">
        <v>60.28</v>
      </c>
      <c r="N14" s="1327">
        <v>59.16</v>
      </c>
      <c r="O14" s="1327">
        <v>58.152999999999999</v>
      </c>
    </row>
    <row r="15" spans="1:15" s="917" customFormat="1" ht="24">
      <c r="A15" s="418" t="s">
        <v>298</v>
      </c>
      <c r="B15" s="991"/>
      <c r="C15" s="1328">
        <v>1.67E-2</v>
      </c>
      <c r="D15" s="1329"/>
      <c r="E15" s="1328">
        <v>2.0299999999999999E-2</v>
      </c>
      <c r="F15" s="1172">
        <v>1.5800000000000002E-2</v>
      </c>
      <c r="G15" s="1172">
        <v>1.47E-2</v>
      </c>
      <c r="H15" s="1172">
        <v>1.5900000000000001E-2</v>
      </c>
      <c r="I15" s="848"/>
      <c r="J15" s="919">
        <v>1.5100000000000001E-2</v>
      </c>
      <c r="K15" s="421"/>
      <c r="L15" s="919">
        <v>2.0299999999999999E-2</v>
      </c>
      <c r="M15" s="919">
        <v>1.4500000000000001E-2</v>
      </c>
      <c r="N15" s="919">
        <v>1.2699999999999999E-2</v>
      </c>
      <c r="O15" s="919">
        <v>1.29E-2</v>
      </c>
    </row>
    <row r="16" spans="1:15" s="917" customFormat="1" ht="24">
      <c r="A16" s="983" t="s">
        <v>289</v>
      </c>
      <c r="B16" s="991"/>
      <c r="C16" s="1328">
        <v>1.3299999999999999E-2</v>
      </c>
      <c r="D16" s="1329"/>
      <c r="E16" s="1328">
        <v>1.66E-2</v>
      </c>
      <c r="F16" s="1172">
        <v>1.2800000000000001E-2</v>
      </c>
      <c r="G16" s="1172">
        <v>1.18E-2</v>
      </c>
      <c r="H16" s="1172">
        <v>1.21E-2</v>
      </c>
      <c r="I16" s="848"/>
      <c r="J16" s="919">
        <v>1.15E-2</v>
      </c>
      <c r="K16" s="421"/>
      <c r="L16" s="919">
        <v>1.6299999999999999E-2</v>
      </c>
      <c r="M16" s="919">
        <v>1.0999999999999999E-2</v>
      </c>
      <c r="N16" s="919">
        <v>9.4000000000000004E-3</v>
      </c>
      <c r="O16" s="919">
        <v>8.9999999999999993E-3</v>
      </c>
    </row>
    <row r="17" spans="1:15" s="917" customFormat="1" ht="24">
      <c r="A17" s="983" t="s">
        <v>290</v>
      </c>
      <c r="B17" s="991"/>
      <c r="C17" s="1328">
        <v>5.28E-2</v>
      </c>
      <c r="D17" s="1329"/>
      <c r="E17" s="1328">
        <v>6.1499999999999999E-2</v>
      </c>
      <c r="F17" s="1172">
        <v>4.6600000000000003E-2</v>
      </c>
      <c r="G17" s="1172">
        <v>4.5999999999999999E-2</v>
      </c>
      <c r="H17" s="1172">
        <v>5.74E-2</v>
      </c>
      <c r="I17" s="848"/>
      <c r="J17" s="919">
        <v>5.3100000000000001E-2</v>
      </c>
      <c r="K17" s="421"/>
      <c r="L17" s="919">
        <v>6.1499999999999999E-2</v>
      </c>
      <c r="M17" s="919">
        <v>5.0999999999999997E-2</v>
      </c>
      <c r="N17" s="919">
        <v>4.6800000000000001E-2</v>
      </c>
      <c r="O17" s="919">
        <v>5.28E-2</v>
      </c>
    </row>
    <row r="18" spans="1:15" s="917" customFormat="1" ht="21.75" customHeight="1">
      <c r="A18" s="798" t="s">
        <v>299</v>
      </c>
      <c r="B18" s="798"/>
      <c r="C18" s="830"/>
      <c r="D18" s="1330"/>
      <c r="E18" s="855"/>
      <c r="F18" s="831"/>
      <c r="G18" s="831"/>
      <c r="H18" s="831"/>
      <c r="I18" s="831"/>
      <c r="J18" s="832"/>
      <c r="K18" s="1330"/>
      <c r="L18" s="849"/>
      <c r="M18" s="849"/>
      <c r="N18" s="831"/>
      <c r="O18" s="831"/>
    </row>
    <row r="19" spans="1:15" s="917" customFormat="1" ht="24">
      <c r="A19" s="992" t="s">
        <v>292</v>
      </c>
      <c r="B19" s="418"/>
      <c r="C19" s="1250">
        <v>310882</v>
      </c>
      <c r="D19" s="1316"/>
      <c r="E19" s="1250">
        <v>100343</v>
      </c>
      <c r="F19" s="921">
        <v>56216</v>
      </c>
      <c r="G19" s="921">
        <v>87917</v>
      </c>
      <c r="H19" s="921">
        <v>66406</v>
      </c>
      <c r="I19" s="1190"/>
      <c r="J19" s="903">
        <v>293307</v>
      </c>
      <c r="K19" s="825"/>
      <c r="L19" s="903">
        <v>78746</v>
      </c>
      <c r="M19" s="903">
        <v>64282</v>
      </c>
      <c r="N19" s="1152">
        <v>79537</v>
      </c>
      <c r="O19" s="903">
        <v>70742</v>
      </c>
    </row>
    <row r="20" spans="1:15" s="918" customFormat="1" ht="24">
      <c r="A20" s="983" t="s">
        <v>293</v>
      </c>
      <c r="B20" s="418"/>
      <c r="C20" s="1322">
        <v>3043430</v>
      </c>
      <c r="D20" s="1316"/>
      <c r="E20" s="1662">
        <v>3043430</v>
      </c>
      <c r="F20" s="922">
        <v>2943087</v>
      </c>
      <c r="G20" s="922">
        <v>2886871</v>
      </c>
      <c r="H20" s="1324">
        <v>2798954</v>
      </c>
      <c r="I20" s="1190"/>
      <c r="J20" s="920">
        <v>2732548</v>
      </c>
      <c r="K20" s="825"/>
      <c r="L20" s="920">
        <v>2732548</v>
      </c>
      <c r="M20" s="920">
        <v>2653802</v>
      </c>
      <c r="N20" s="920">
        <v>2589520</v>
      </c>
      <c r="O20" s="920">
        <v>2509983</v>
      </c>
    </row>
    <row r="21" spans="1:15" s="918" customFormat="1" ht="24">
      <c r="A21" s="993" t="s">
        <v>300</v>
      </c>
      <c r="B21" s="744"/>
      <c r="C21" s="745"/>
      <c r="D21" s="745"/>
      <c r="E21" s="744"/>
      <c r="F21" s="745"/>
      <c r="G21" s="745"/>
      <c r="H21" s="745"/>
      <c r="I21" s="745"/>
      <c r="J21" s="745"/>
      <c r="K21" s="745"/>
      <c r="L21" s="745"/>
      <c r="M21" s="745"/>
      <c r="N21" s="745"/>
      <c r="O21" s="745"/>
    </row>
    <row r="22" spans="1:15" s="828" customFormat="1" ht="24">
      <c r="A22" s="983" t="s">
        <v>294</v>
      </c>
      <c r="B22" s="418"/>
      <c r="C22" s="1317">
        <v>131521</v>
      </c>
      <c r="D22" s="850"/>
      <c r="E22" s="1317">
        <v>34187</v>
      </c>
      <c r="F22" s="921">
        <v>42415</v>
      </c>
      <c r="G22" s="921">
        <v>23841</v>
      </c>
      <c r="H22" s="921">
        <v>31078</v>
      </c>
      <c r="I22" s="851"/>
      <c r="J22" s="921">
        <v>187126</v>
      </c>
      <c r="K22" s="847"/>
      <c r="L22" s="921">
        <v>55591</v>
      </c>
      <c r="M22" s="921">
        <v>79327</v>
      </c>
      <c r="N22" s="921">
        <v>24934</v>
      </c>
      <c r="O22" s="921">
        <v>27274</v>
      </c>
    </row>
    <row r="23" spans="1:15" s="829" customFormat="1" ht="26.4">
      <c r="A23" s="983" t="s">
        <v>453</v>
      </c>
      <c r="B23" s="417"/>
      <c r="C23" s="1322">
        <v>4490896</v>
      </c>
      <c r="D23" s="1316"/>
      <c r="E23" s="1662">
        <v>4490896</v>
      </c>
      <c r="F23" s="922">
        <v>4456709</v>
      </c>
      <c r="G23" s="922">
        <v>4520553</v>
      </c>
      <c r="H23" s="923">
        <v>4496712</v>
      </c>
      <c r="I23" s="851"/>
      <c r="J23" s="922">
        <v>4473429</v>
      </c>
      <c r="K23" s="420"/>
      <c r="L23" s="922">
        <v>4473429</v>
      </c>
      <c r="M23" s="922">
        <v>4417838</v>
      </c>
      <c r="N23" s="922">
        <v>4338511</v>
      </c>
      <c r="O23" s="922">
        <v>4278497</v>
      </c>
    </row>
    <row r="24" spans="1:15" s="918" customFormat="1" ht="26.4">
      <c r="A24" s="993" t="s">
        <v>454</v>
      </c>
      <c r="B24" s="744"/>
      <c r="C24" s="744"/>
      <c r="D24" s="790"/>
      <c r="E24" s="790"/>
      <c r="F24" s="745"/>
      <c r="G24" s="745"/>
      <c r="H24" s="745"/>
      <c r="I24" s="745"/>
      <c r="J24" s="745"/>
      <c r="K24" s="790"/>
      <c r="L24" s="791"/>
      <c r="M24" s="745"/>
      <c r="N24" s="745"/>
      <c r="O24" s="745"/>
    </row>
    <row r="25" spans="1:15" s="828" customFormat="1" ht="24">
      <c r="A25" s="992" t="s">
        <v>433</v>
      </c>
      <c r="B25" s="418"/>
      <c r="C25" s="1317">
        <v>21614</v>
      </c>
      <c r="D25" s="850"/>
      <c r="E25" s="1663">
        <v>-444</v>
      </c>
      <c r="F25" s="921">
        <v>9197</v>
      </c>
      <c r="G25" s="921">
        <v>-1313</v>
      </c>
      <c r="H25" s="921">
        <v>14174</v>
      </c>
      <c r="I25" s="851"/>
      <c r="J25" s="921">
        <v>81918</v>
      </c>
      <c r="K25" s="851"/>
      <c r="L25" s="921">
        <v>23537</v>
      </c>
      <c r="M25" s="921">
        <v>35976</v>
      </c>
      <c r="N25" s="921">
        <v>11506</v>
      </c>
      <c r="O25" s="921">
        <v>10899</v>
      </c>
    </row>
    <row r="26" spans="1:15" s="362" customFormat="1" ht="26.4">
      <c r="A26" s="992" t="s">
        <v>455</v>
      </c>
      <c r="B26" s="983"/>
      <c r="C26" s="1322">
        <v>2132953</v>
      </c>
      <c r="D26" s="420"/>
      <c r="E26" s="1662">
        <v>2132953</v>
      </c>
      <c r="F26" s="922">
        <v>2133397</v>
      </c>
      <c r="G26" s="922">
        <v>2124200</v>
      </c>
      <c r="H26" s="923">
        <v>2084516</v>
      </c>
      <c r="I26" s="851"/>
      <c r="J26" s="923">
        <v>2070342</v>
      </c>
      <c r="K26" s="422"/>
      <c r="L26" s="923">
        <v>2070342</v>
      </c>
      <c r="M26" s="923">
        <v>2046805</v>
      </c>
      <c r="N26" s="923">
        <v>2010829</v>
      </c>
      <c r="O26" s="923">
        <v>1999080</v>
      </c>
    </row>
    <row r="27" spans="1:15" s="374" customFormat="1" ht="25.5" customHeight="1">
      <c r="A27" s="994" t="s">
        <v>301</v>
      </c>
      <c r="B27" s="798"/>
      <c r="C27" s="798"/>
      <c r="D27" s="744"/>
      <c r="E27" s="744"/>
      <c r="F27" s="745"/>
      <c r="G27" s="745"/>
      <c r="H27" s="745"/>
      <c r="I27" s="745"/>
      <c r="J27" s="799"/>
      <c r="K27" s="744"/>
      <c r="L27" s="745"/>
      <c r="M27" s="799"/>
      <c r="N27" s="745"/>
      <c r="O27" s="745"/>
    </row>
    <row r="28" spans="1:15" s="362" customFormat="1" ht="24.6" customHeight="1">
      <c r="A28" s="983" t="s">
        <v>295</v>
      </c>
      <c r="B28" s="801"/>
      <c r="C28" s="1317">
        <v>-187426</v>
      </c>
      <c r="D28" s="850"/>
      <c r="E28" s="1317">
        <v>-42591</v>
      </c>
      <c r="F28" s="921">
        <v>-47674</v>
      </c>
      <c r="G28" s="921">
        <v>-53250</v>
      </c>
      <c r="H28" s="1152">
        <v>-43911</v>
      </c>
      <c r="I28" s="1159"/>
      <c r="J28" s="1152">
        <v>-176612</v>
      </c>
      <c r="K28" s="847"/>
      <c r="L28" s="921">
        <v>-38347</v>
      </c>
      <c r="M28" s="921">
        <v>-41776</v>
      </c>
      <c r="N28" s="1152">
        <v>-49608</v>
      </c>
      <c r="O28" s="1152">
        <v>-46881</v>
      </c>
    </row>
    <row r="29" spans="1:15" s="362" customFormat="1" ht="28.5" customHeight="1">
      <c r="A29" s="983" t="s">
        <v>456</v>
      </c>
      <c r="B29" s="520"/>
      <c r="C29" s="1322">
        <v>1834191</v>
      </c>
      <c r="D29" s="420"/>
      <c r="E29" s="1662">
        <v>1834191</v>
      </c>
      <c r="F29" s="923">
        <v>1876782</v>
      </c>
      <c r="G29" s="923">
        <v>1924456</v>
      </c>
      <c r="H29" s="1324">
        <v>1977706</v>
      </c>
      <c r="I29" s="763"/>
      <c r="J29" s="1324">
        <v>2021617</v>
      </c>
      <c r="K29" s="422"/>
      <c r="L29" s="1324">
        <v>2021617</v>
      </c>
      <c r="M29" s="923">
        <v>2059964</v>
      </c>
      <c r="N29" s="1324">
        <v>2101740</v>
      </c>
      <c r="O29" s="1324">
        <v>2143890</v>
      </c>
    </row>
    <row r="30" spans="1:15" s="362" customFormat="1" ht="24.75" customHeight="1">
      <c r="A30" s="417" t="s">
        <v>232</v>
      </c>
      <c r="C30" s="1322"/>
      <c r="D30" s="420"/>
      <c r="E30" s="1662"/>
      <c r="F30" s="923"/>
      <c r="G30" s="923"/>
      <c r="H30" s="1324"/>
      <c r="I30" s="763"/>
      <c r="J30" s="1324"/>
      <c r="K30" s="422"/>
      <c r="L30" s="1324"/>
      <c r="M30" s="923"/>
      <c r="N30" s="1324"/>
      <c r="O30" s="1324"/>
    </row>
    <row r="31" spans="1:15" ht="15.75" customHeight="1">
      <c r="A31" s="499"/>
      <c r="B31" s="417"/>
      <c r="C31" s="417"/>
      <c r="D31" s="417"/>
      <c r="E31" s="871"/>
      <c r="F31" s="417"/>
      <c r="G31" s="871"/>
      <c r="H31" s="417"/>
      <c r="I31" s="871"/>
      <c r="J31" s="417"/>
      <c r="K31" s="417"/>
      <c r="L31" s="417"/>
      <c r="M31" s="417"/>
      <c r="N31" s="417"/>
      <c r="O31" s="871"/>
    </row>
    <row r="32" spans="1:15" ht="55.65" customHeight="1">
      <c r="A32" s="523" t="s">
        <v>128</v>
      </c>
      <c r="B32" s="1940" t="s">
        <v>524</v>
      </c>
      <c r="C32" s="1940"/>
      <c r="D32" s="1940"/>
      <c r="E32" s="1940"/>
      <c r="F32" s="1940"/>
      <c r="G32" s="1940"/>
      <c r="H32" s="1940"/>
      <c r="I32" s="1940"/>
      <c r="J32" s="1940"/>
      <c r="K32" s="1940"/>
      <c r="L32" s="1940"/>
      <c r="M32" s="1940"/>
      <c r="N32" s="1940"/>
      <c r="O32" s="1940"/>
    </row>
    <row r="33" spans="1:15" ht="98.4" customHeight="1">
      <c r="A33" s="523" t="s">
        <v>169</v>
      </c>
      <c r="B33" s="1940" t="s">
        <v>448</v>
      </c>
      <c r="C33" s="1940"/>
      <c r="D33" s="1940"/>
      <c r="E33" s="1940"/>
      <c r="F33" s="1940"/>
      <c r="G33" s="1940"/>
      <c r="H33" s="1940"/>
      <c r="I33" s="1940"/>
      <c r="J33" s="1940"/>
      <c r="K33" s="1940"/>
      <c r="L33" s="1940"/>
      <c r="M33" s="1940"/>
      <c r="N33" s="1940"/>
      <c r="O33" s="1940"/>
    </row>
    <row r="34" spans="1:15" ht="99.75" customHeight="1">
      <c r="A34" s="523" t="s">
        <v>201</v>
      </c>
      <c r="B34" s="1940" t="s">
        <v>474</v>
      </c>
      <c r="C34" s="1940"/>
      <c r="D34" s="1940"/>
      <c r="E34" s="1940"/>
      <c r="F34" s="1940"/>
      <c r="G34" s="1940"/>
      <c r="H34" s="1940"/>
      <c r="I34" s="1940"/>
      <c r="J34" s="1940"/>
      <c r="K34" s="1940"/>
      <c r="L34" s="1940"/>
      <c r="M34" s="1940"/>
      <c r="N34" s="1940"/>
      <c r="O34" s="1940"/>
    </row>
    <row r="35" spans="1:15" ht="64.650000000000006" customHeight="1">
      <c r="A35" s="523" t="s">
        <v>200</v>
      </c>
      <c r="B35" s="1940" t="s">
        <v>425</v>
      </c>
      <c r="C35" s="1940"/>
      <c r="D35" s="1940"/>
      <c r="E35" s="1940"/>
      <c r="F35" s="1940"/>
      <c r="G35" s="1940"/>
      <c r="H35" s="1940"/>
      <c r="I35" s="1940"/>
      <c r="J35" s="1940"/>
      <c r="K35" s="1940"/>
      <c r="L35" s="1940"/>
      <c r="M35" s="1940"/>
      <c r="N35" s="1940"/>
      <c r="O35" s="1940"/>
    </row>
    <row r="36" spans="1:15" ht="42.9" customHeight="1">
      <c r="A36" s="523"/>
      <c r="B36" s="1940"/>
      <c r="C36" s="1940"/>
      <c r="D36" s="1940"/>
      <c r="E36" s="1940"/>
      <c r="F36" s="1940"/>
      <c r="G36" s="1940"/>
      <c r="H36" s="1940"/>
      <c r="I36" s="1940"/>
      <c r="J36" s="1940"/>
      <c r="K36" s="1940"/>
      <c r="L36" s="1940"/>
      <c r="M36" s="1940"/>
      <c r="N36" s="1940"/>
      <c r="O36" s="1940"/>
    </row>
    <row r="37" spans="1:15" ht="42.9" customHeight="1">
      <c r="A37" s="523"/>
      <c r="B37" s="1940"/>
      <c r="C37" s="1940"/>
      <c r="D37" s="1940"/>
      <c r="E37" s="1940"/>
      <c r="F37" s="1940"/>
      <c r="G37" s="1940"/>
      <c r="H37" s="1940"/>
      <c r="I37" s="1940"/>
      <c r="J37" s="1940"/>
      <c r="K37" s="1940"/>
      <c r="L37" s="1940"/>
      <c r="M37" s="1940"/>
      <c r="N37" s="1940"/>
      <c r="O37" s="1940"/>
    </row>
    <row r="38" spans="1:15" ht="41.1" customHeight="1">
      <c r="A38" s="523"/>
      <c r="B38" s="1940"/>
      <c r="C38" s="1940"/>
      <c r="D38" s="1940"/>
      <c r="E38" s="1940"/>
      <c r="F38" s="1940"/>
      <c r="G38" s="1940"/>
      <c r="H38" s="1940"/>
      <c r="I38" s="1940"/>
      <c r="J38" s="1940"/>
      <c r="K38" s="1940"/>
      <c r="L38" s="1940"/>
      <c r="M38" s="1940"/>
      <c r="N38" s="1940"/>
      <c r="O38" s="1940"/>
    </row>
    <row r="39" spans="1:15">
      <c r="B39" s="1940"/>
      <c r="C39" s="1940"/>
      <c r="D39" s="1940"/>
      <c r="E39" s="1940"/>
      <c r="F39" s="1940"/>
      <c r="G39" s="1940"/>
      <c r="H39" s="1940"/>
      <c r="I39" s="1940"/>
      <c r="J39" s="1940"/>
      <c r="K39" s="1940"/>
      <c r="L39" s="1940"/>
      <c r="M39" s="1940"/>
      <c r="N39" s="1940"/>
      <c r="O39" s="1940"/>
    </row>
    <row r="40" spans="1:15">
      <c r="C40" s="363"/>
      <c r="J40" s="363"/>
      <c r="L40" s="363"/>
      <c r="M40" s="363"/>
      <c r="N40" s="363"/>
    </row>
    <row r="41" spans="1:15">
      <c r="C41" s="363"/>
      <c r="J41" s="363"/>
      <c r="L41" s="363"/>
      <c r="M41" s="363"/>
      <c r="N41" s="363"/>
    </row>
    <row r="42" spans="1:15">
      <c r="C42" s="363"/>
      <c r="J42" s="363"/>
      <c r="L42" s="363"/>
      <c r="M42" s="363"/>
      <c r="N42" s="363"/>
    </row>
    <row r="43" spans="1:15">
      <c r="C43" s="363"/>
      <c r="J43" s="363"/>
      <c r="L43" s="363"/>
      <c r="M43" s="363"/>
      <c r="N43" s="363"/>
    </row>
    <row r="44" spans="1:15" ht="15" customHeight="1"/>
    <row r="45" spans="1:15" ht="15" customHeight="1"/>
    <row r="46" spans="1:15" ht="15" customHeight="1"/>
    <row r="47" spans="1:15" ht="15" customHeight="1"/>
    <row r="48" spans="1: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sheetData>
  <mergeCells count="9">
    <mergeCell ref="B37:O37"/>
    <mergeCell ref="B39:O39"/>
    <mergeCell ref="A3:B3"/>
    <mergeCell ref="B36:O36"/>
    <mergeCell ref="B33:O33"/>
    <mergeCell ref="B35:O35"/>
    <mergeCell ref="B34:O34"/>
    <mergeCell ref="B38:O38"/>
    <mergeCell ref="B32:O32"/>
  </mergeCells>
  <printOptions horizontalCentered="1"/>
  <pageMargins left="0.51181102362204722" right="0.51181102362204722" top="0.51181102362204722" bottom="0.51181102362204722" header="0.51181102362204722" footer="0.51181102362204722"/>
  <pageSetup scale="31" firstPageNumber="2" orientation="landscape" useFirstPageNumber="1" r:id="rId1"/>
  <headerFooter scaleWithDoc="0">
    <oddFooter>&amp;R&amp;8BCE Information financière supplémentaire – Quatrième trimestre de 2024 Page 9</oddFooter>
  </headerFooter>
  <customProperties>
    <customPr name="FPMExcelClientRefreshTime" r:id="rId2"/>
    <customPr name="OrphanNamesChecked" r:id="rId3"/>
  </customProperties>
  <drawing r:id="rId4"/>
  <legacyDrawing r:id="rId5"/>
  <controls>
    <mc:AlternateContent xmlns:mc="http://schemas.openxmlformats.org/markup-compatibility/2006">
      <mc:Choice Requires="x14">
        <control shapeId="11980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9809"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AJ350"/>
  <sheetViews>
    <sheetView showGridLines="0" view="pageBreakPreview" topLeftCell="A6" zoomScale="55" zoomScaleNormal="60" zoomScaleSheetLayoutView="55" workbookViewId="0"/>
  </sheetViews>
  <sheetFormatPr defaultColWidth="9.44140625" defaultRowHeight="22.8"/>
  <cols>
    <col min="1" max="1" width="4" style="499" customWidth="1"/>
    <col min="2" max="2" width="126.5546875" style="499" customWidth="1"/>
    <col min="3" max="3" width="5.88671875" style="499" customWidth="1"/>
    <col min="4" max="4" width="20.5546875" style="499" customWidth="1"/>
    <col min="5" max="7" width="19.5546875" style="499" customWidth="1"/>
    <col min="8" max="8" width="20.5546875" style="499" customWidth="1"/>
    <col min="9" max="9" width="28.44140625" style="499" customWidth="1"/>
    <col min="10" max="10" width="26.109375" style="499" customWidth="1"/>
    <col min="11" max="11" width="25.5546875" style="499" customWidth="1"/>
    <col min="12" max="13" width="26" style="499" bestFit="1" customWidth="1"/>
    <col min="14" max="31" width="9.44140625" style="499" customWidth="1"/>
    <col min="32" max="16384" width="9.44140625" style="499"/>
  </cols>
  <sheetData>
    <row r="1" spans="1:36" ht="33" customHeight="1">
      <c r="A1" s="364"/>
      <c r="B1" s="364"/>
      <c r="C1" s="364"/>
      <c r="D1" s="364"/>
      <c r="E1" s="364"/>
      <c r="F1" s="364"/>
      <c r="G1" s="364"/>
      <c r="H1" s="364"/>
      <c r="I1" s="362"/>
      <c r="J1" s="69"/>
      <c r="K1" s="69"/>
      <c r="L1" s="362"/>
      <c r="M1" s="1074" t="s">
        <v>2</v>
      </c>
    </row>
    <row r="2" spans="1:36" ht="35.4" customHeight="1">
      <c r="A2" s="362"/>
      <c r="B2" s="362"/>
      <c r="C2" s="362"/>
      <c r="D2" s="362"/>
      <c r="E2" s="362"/>
      <c r="F2" s="362"/>
      <c r="G2" s="362"/>
      <c r="H2" s="362"/>
      <c r="I2" s="362"/>
      <c r="J2" s="1027"/>
      <c r="K2" s="1027"/>
      <c r="L2" s="362"/>
      <c r="M2" s="1075" t="s">
        <v>302</v>
      </c>
    </row>
    <row r="3" spans="1:36" ht="20.25" customHeight="1">
      <c r="A3" s="362"/>
      <c r="B3" s="362"/>
      <c r="C3" s="362"/>
      <c r="D3" s="362"/>
      <c r="E3" s="362"/>
      <c r="F3" s="362"/>
      <c r="G3" s="362"/>
      <c r="H3" s="362"/>
      <c r="I3" s="362"/>
      <c r="J3" s="362"/>
      <c r="K3" s="362"/>
      <c r="L3" s="362"/>
      <c r="M3" s="362"/>
    </row>
    <row r="4" spans="1:36" ht="14.25" customHeight="1">
      <c r="A4" s="362"/>
      <c r="B4" s="362"/>
      <c r="C4" s="362"/>
      <c r="D4" s="362"/>
      <c r="E4" s="362"/>
      <c r="F4" s="362"/>
      <c r="G4" s="362"/>
      <c r="H4" s="362"/>
      <c r="I4" s="362"/>
      <c r="J4" s="362"/>
      <c r="K4" s="362"/>
      <c r="L4" s="362"/>
      <c r="M4" s="362"/>
    </row>
    <row r="5" spans="1:36" s="745" customFormat="1" ht="24.6">
      <c r="A5" s="1028" t="s">
        <v>311</v>
      </c>
      <c r="B5" s="1029"/>
      <c r="C5" s="1029"/>
      <c r="D5" s="1029"/>
      <c r="E5" s="1029"/>
      <c r="F5" s="1029"/>
      <c r="G5" s="1029"/>
      <c r="H5" s="1029"/>
      <c r="I5" s="1029"/>
      <c r="J5" s="1029"/>
      <c r="K5" s="1029"/>
      <c r="L5" s="1029"/>
      <c r="M5" s="1030"/>
      <c r="AF5" s="417"/>
      <c r="AG5" s="417"/>
    </row>
    <row r="6" spans="1:36" ht="23.25" customHeight="1">
      <c r="A6" s="1031" t="s">
        <v>257</v>
      </c>
      <c r="B6" s="376"/>
      <c r="C6" s="376"/>
      <c r="D6" s="376"/>
      <c r="E6" s="376"/>
      <c r="F6" s="376"/>
      <c r="G6" s="376"/>
      <c r="H6" s="376"/>
      <c r="I6" s="376"/>
      <c r="J6" s="376"/>
      <c r="K6" s="376"/>
      <c r="L6" s="376"/>
      <c r="M6" s="1032"/>
    </row>
    <row r="7" spans="1:36" ht="7.5" customHeight="1" thickBot="1">
      <c r="A7" s="1033"/>
      <c r="B7" s="376"/>
      <c r="C7" s="1034"/>
      <c r="D7" s="1034"/>
      <c r="E7" s="1034"/>
      <c r="F7" s="1034"/>
      <c r="G7" s="1034"/>
      <c r="H7" s="1034"/>
      <c r="I7" s="376"/>
      <c r="J7" s="376"/>
      <c r="K7" s="376"/>
      <c r="L7" s="376"/>
      <c r="M7" s="1032"/>
    </row>
    <row r="8" spans="1:36" ht="26.25" customHeight="1" thickTop="1">
      <c r="A8" s="1035"/>
      <c r="B8" s="1036"/>
      <c r="C8" s="1036"/>
      <c r="D8" s="1036"/>
      <c r="E8" s="1036"/>
      <c r="F8" s="1036"/>
      <c r="G8" s="1036"/>
      <c r="H8" s="1036"/>
      <c r="I8" s="1050" t="s">
        <v>304</v>
      </c>
      <c r="J8" s="1173" t="s">
        <v>421</v>
      </c>
      <c r="K8" s="1173" t="s">
        <v>414</v>
      </c>
      <c r="L8" s="1173" t="s">
        <v>303</v>
      </c>
      <c r="M8" s="1037" t="s">
        <v>304</v>
      </c>
    </row>
    <row r="9" spans="1:36" ht="24" customHeight="1" thickBot="1">
      <c r="A9" s="1038"/>
      <c r="B9" s="363"/>
      <c r="C9" s="363"/>
      <c r="D9" s="363"/>
      <c r="E9" s="363"/>
      <c r="F9" s="363"/>
      <c r="G9" s="363"/>
      <c r="H9" s="363"/>
      <c r="I9" s="1055">
        <v>2024</v>
      </c>
      <c r="J9" s="1179">
        <v>2024</v>
      </c>
      <c r="K9" s="1179">
        <v>2024</v>
      </c>
      <c r="L9" s="1179">
        <v>2024</v>
      </c>
      <c r="M9" s="1393">
        <v>2023</v>
      </c>
    </row>
    <row r="10" spans="1:36" ht="24.6">
      <c r="A10" s="1038"/>
      <c r="B10" s="1039"/>
      <c r="C10" s="363"/>
      <c r="D10" s="363"/>
      <c r="E10" s="363"/>
      <c r="F10" s="363"/>
      <c r="G10" s="363"/>
      <c r="H10" s="363"/>
      <c r="I10" s="1176"/>
      <c r="J10" s="1522"/>
      <c r="K10" s="1522"/>
      <c r="L10" s="1054"/>
      <c r="M10" s="1040"/>
    </row>
    <row r="11" spans="1:36" ht="24.6">
      <c r="A11" s="1041" t="s">
        <v>312</v>
      </c>
      <c r="B11" s="1039"/>
      <c r="C11" s="1042"/>
      <c r="D11" s="1042"/>
      <c r="E11" s="1042"/>
      <c r="F11" s="1042"/>
      <c r="G11" s="1042"/>
      <c r="H11" s="1042"/>
      <c r="I11" s="1331">
        <v>32835</v>
      </c>
      <c r="J11" s="1652">
        <v>32606</v>
      </c>
      <c r="K11" s="1388">
        <v>32918</v>
      </c>
      <c r="L11" s="1388">
        <v>31283</v>
      </c>
      <c r="M11" s="1390">
        <v>31135</v>
      </c>
    </row>
    <row r="12" spans="1:36" ht="24.6">
      <c r="A12" s="1041" t="s">
        <v>313</v>
      </c>
      <c r="B12" s="1039"/>
      <c r="C12" s="1042"/>
      <c r="D12" s="1042"/>
      <c r="E12" s="1042"/>
      <c r="F12" s="1042"/>
      <c r="G12" s="1042"/>
      <c r="H12" s="1042"/>
      <c r="I12" s="1331">
        <v>7669</v>
      </c>
      <c r="J12" s="1652">
        <v>7475</v>
      </c>
      <c r="K12" s="1388">
        <v>6587</v>
      </c>
      <c r="L12" s="1388">
        <v>6386</v>
      </c>
      <c r="M12" s="1390">
        <v>5042</v>
      </c>
    </row>
    <row r="13" spans="1:36" ht="24.6">
      <c r="A13" s="1041" t="s">
        <v>314</v>
      </c>
      <c r="B13" s="1039"/>
      <c r="C13" s="1042"/>
      <c r="D13" s="1042"/>
      <c r="E13" s="1042"/>
      <c r="F13" s="1042"/>
      <c r="G13" s="1042"/>
      <c r="H13" s="1042"/>
      <c r="I13" s="1331">
        <v>1766.5</v>
      </c>
      <c r="J13" s="1652">
        <v>1779.5</v>
      </c>
      <c r="K13" s="1388">
        <v>1779.5</v>
      </c>
      <c r="L13" s="1388">
        <v>1807</v>
      </c>
      <c r="M13" s="1390">
        <v>1833.5</v>
      </c>
      <c r="AJ13" s="499" t="s">
        <v>420</v>
      </c>
    </row>
    <row r="14" spans="1:36" ht="24.6">
      <c r="A14" s="1041" t="s">
        <v>315</v>
      </c>
      <c r="B14" s="1039"/>
      <c r="C14" s="1042"/>
      <c r="D14" s="1042"/>
      <c r="E14" s="1042"/>
      <c r="F14" s="1042"/>
      <c r="G14" s="1042"/>
      <c r="H14" s="1042"/>
      <c r="I14" s="1331">
        <v>-1572</v>
      </c>
      <c r="J14" s="1653">
        <v>-1860</v>
      </c>
      <c r="K14" s="1389">
        <v>-1398</v>
      </c>
      <c r="L14" s="1389">
        <v>-789</v>
      </c>
      <c r="M14" s="1391">
        <v>-547</v>
      </c>
    </row>
    <row r="15" spans="1:36" ht="22.5" customHeight="1">
      <c r="A15" s="1041" t="s">
        <v>316</v>
      </c>
      <c r="B15" s="1039"/>
      <c r="C15" s="1042"/>
      <c r="D15" s="1042"/>
      <c r="E15" s="1042"/>
      <c r="F15" s="1042"/>
      <c r="G15" s="1042"/>
      <c r="H15" s="1042"/>
      <c r="I15" s="1858">
        <v>0</v>
      </c>
      <c r="J15" s="1654">
        <v>0</v>
      </c>
      <c r="K15" s="1389">
        <v>-250</v>
      </c>
      <c r="L15" s="1389">
        <v>-171</v>
      </c>
      <c r="M15" s="1391">
        <v>-225</v>
      </c>
    </row>
    <row r="16" spans="1:36" ht="22.5" customHeight="1">
      <c r="A16" s="1041" t="s">
        <v>317</v>
      </c>
      <c r="B16" s="1039"/>
      <c r="C16" s="1042"/>
      <c r="D16" s="1042"/>
      <c r="E16" s="1042"/>
      <c r="F16" s="1042"/>
      <c r="G16" s="1042"/>
      <c r="H16" s="1042"/>
      <c r="I16" s="1630">
        <v>-400</v>
      </c>
      <c r="J16" s="1655">
        <v>-750</v>
      </c>
      <c r="K16" s="1389">
        <v>-750</v>
      </c>
      <c r="L16" s="1389">
        <v>-700</v>
      </c>
      <c r="M16" s="1391">
        <v>-1000</v>
      </c>
    </row>
    <row r="17" spans="1:33" ht="28.2">
      <c r="A17" s="1038" t="s">
        <v>399</v>
      </c>
      <c r="B17" s="363"/>
      <c r="C17" s="363"/>
      <c r="D17" s="363"/>
      <c r="E17" s="363"/>
      <c r="F17" s="363"/>
      <c r="G17" s="363"/>
      <c r="H17" s="363"/>
      <c r="I17" s="1331">
        <v>40298.5</v>
      </c>
      <c r="J17" s="1656">
        <v>39250.5</v>
      </c>
      <c r="K17" s="1565">
        <v>38886.5</v>
      </c>
      <c r="L17" s="1565">
        <v>37816</v>
      </c>
      <c r="M17" s="1392">
        <v>36238.5</v>
      </c>
    </row>
    <row r="18" spans="1:33" ht="30" customHeight="1" thickBot="1">
      <c r="A18" s="1043" t="s">
        <v>400</v>
      </c>
      <c r="B18" s="364"/>
      <c r="C18" s="364"/>
      <c r="D18" s="364"/>
      <c r="E18" s="364"/>
      <c r="F18" s="364"/>
      <c r="G18" s="364"/>
      <c r="H18" s="364"/>
      <c r="I18" s="1055">
        <v>3.81</v>
      </c>
      <c r="J18" s="1657">
        <v>3.72</v>
      </c>
      <c r="K18" s="1566">
        <v>3.7</v>
      </c>
      <c r="L18" s="1566">
        <v>3.62</v>
      </c>
      <c r="M18" s="1598">
        <v>3.48</v>
      </c>
    </row>
    <row r="19" spans="1:33" ht="9" customHeight="1">
      <c r="A19" s="1044"/>
      <c r="B19" s="1045"/>
      <c r="C19" s="1046"/>
      <c r="D19" s="1046"/>
      <c r="E19" s="1046"/>
      <c r="F19" s="1046"/>
      <c r="G19" s="1046"/>
      <c r="H19" s="1046"/>
      <c r="I19" s="1045"/>
      <c r="J19" s="1045"/>
      <c r="K19" s="1045"/>
      <c r="L19" s="1046"/>
      <c r="M19" s="1047"/>
    </row>
    <row r="20" spans="1:33" ht="18" customHeight="1">
      <c r="A20" s="364"/>
      <c r="B20" s="364"/>
      <c r="C20" s="364"/>
      <c r="D20" s="364"/>
      <c r="E20" s="364"/>
      <c r="F20" s="364"/>
      <c r="G20" s="362"/>
      <c r="H20" s="362"/>
      <c r="I20" s="362"/>
      <c r="J20" s="362"/>
      <c r="K20" s="362"/>
      <c r="L20" s="362"/>
      <c r="M20" s="362"/>
    </row>
    <row r="21" spans="1:33" s="745" customFormat="1" ht="25.5" customHeight="1" thickBot="1">
      <c r="A21" s="1028" t="s">
        <v>318</v>
      </c>
      <c r="B21" s="1048"/>
      <c r="C21" s="1029"/>
      <c r="D21" s="1029"/>
      <c r="E21" s="1029"/>
      <c r="F21" s="1029"/>
      <c r="G21" s="1029"/>
      <c r="H21" s="1029"/>
      <c r="I21" s="1029"/>
      <c r="J21" s="1029"/>
      <c r="K21" s="1029"/>
      <c r="L21" s="1029"/>
      <c r="M21" s="1030"/>
      <c r="AF21" s="417"/>
      <c r="AG21" s="417"/>
    </row>
    <row r="22" spans="1:33" ht="26.25" customHeight="1" thickTop="1">
      <c r="A22" s="1941" t="s">
        <v>319</v>
      </c>
      <c r="B22" s="1942"/>
      <c r="C22" s="899"/>
      <c r="D22" s="899"/>
      <c r="F22" s="1050" t="s">
        <v>308</v>
      </c>
      <c r="G22" s="1051" t="s">
        <v>308</v>
      </c>
      <c r="H22" s="1052" t="s">
        <v>305</v>
      </c>
      <c r="I22" s="1174" t="s">
        <v>235</v>
      </c>
      <c r="J22" s="1050" t="s">
        <v>93</v>
      </c>
      <c r="K22" s="1051" t="s">
        <v>93</v>
      </c>
      <c r="L22" s="1052" t="s">
        <v>305</v>
      </c>
      <c r="M22" s="1053" t="s">
        <v>235</v>
      </c>
    </row>
    <row r="23" spans="1:33" ht="30" customHeight="1" thickBot="1">
      <c r="A23" s="1033"/>
      <c r="B23" s="376"/>
      <c r="C23" s="899"/>
      <c r="D23" s="899"/>
      <c r="F23" s="1055">
        <v>2024</v>
      </c>
      <c r="G23" s="1056">
        <v>2023</v>
      </c>
      <c r="H23" s="1057" t="s">
        <v>306</v>
      </c>
      <c r="I23" s="1175" t="s">
        <v>307</v>
      </c>
      <c r="J23" s="1055">
        <v>2024</v>
      </c>
      <c r="K23" s="1056">
        <v>2023</v>
      </c>
      <c r="L23" s="1057" t="s">
        <v>306</v>
      </c>
      <c r="M23" s="1058" t="s">
        <v>307</v>
      </c>
    </row>
    <row r="24" spans="1:33" ht="28.2">
      <c r="A24" s="1059" t="s">
        <v>402</v>
      </c>
      <c r="B24" s="362"/>
      <c r="C24" s="899"/>
      <c r="D24" s="899"/>
      <c r="F24" s="1176"/>
      <c r="G24" s="1177"/>
      <c r="H24" s="899"/>
      <c r="I24" s="899"/>
      <c r="J24" s="1176"/>
      <c r="K24" s="1177"/>
      <c r="L24" s="899"/>
      <c r="M24" s="1060"/>
    </row>
    <row r="25" spans="1:33" ht="24.6">
      <c r="A25" s="1061" t="s">
        <v>320</v>
      </c>
      <c r="B25" s="362"/>
      <c r="C25" s="899"/>
      <c r="D25" s="899"/>
      <c r="F25" s="1331">
        <v>1877</v>
      </c>
      <c r="G25" s="1332">
        <v>2373</v>
      </c>
      <c r="H25" s="1332">
        <v>-496</v>
      </c>
      <c r="I25" s="1333">
        <v>-0.20901812052254531</v>
      </c>
      <c r="J25" s="1331">
        <v>6988</v>
      </c>
      <c r="K25" s="1332">
        <v>7946</v>
      </c>
      <c r="L25" s="1332">
        <v>-958</v>
      </c>
      <c r="M25" s="1334">
        <v>-0.12056380568839668</v>
      </c>
    </row>
    <row r="26" spans="1:33" ht="24.9" customHeight="1">
      <c r="A26" s="1061" t="s">
        <v>285</v>
      </c>
      <c r="B26" s="362"/>
      <c r="C26" s="899"/>
      <c r="D26" s="899"/>
      <c r="F26" s="1331">
        <v>-963</v>
      </c>
      <c r="G26" s="1332">
        <v>-1029</v>
      </c>
      <c r="H26" s="1332">
        <v>66</v>
      </c>
      <c r="I26" s="1333">
        <v>6.4139941690962099E-2</v>
      </c>
      <c r="J26" s="1331">
        <v>-3897</v>
      </c>
      <c r="K26" s="1332">
        <v>-4581</v>
      </c>
      <c r="L26" s="1332">
        <v>684</v>
      </c>
      <c r="M26" s="1334">
        <v>0.14931237721021612</v>
      </c>
    </row>
    <row r="27" spans="1:33" s="1798" customFormat="1" ht="24.9" customHeight="1">
      <c r="A27" s="1061" t="s">
        <v>321</v>
      </c>
      <c r="B27" s="1859"/>
      <c r="C27" s="1860"/>
      <c r="D27" s="1860"/>
      <c r="F27" s="1861">
        <v>-53</v>
      </c>
      <c r="G27" s="1862">
        <v>-46</v>
      </c>
      <c r="H27" s="1863">
        <v>-7</v>
      </c>
      <c r="I27" s="1864">
        <v>-0.15217391304347827</v>
      </c>
      <c r="J27" s="1861">
        <v>-187</v>
      </c>
      <c r="K27" s="1862">
        <v>-182</v>
      </c>
      <c r="L27" s="1863">
        <v>-5</v>
      </c>
      <c r="M27" s="1865">
        <v>-2.7472527472527472E-2</v>
      </c>
    </row>
    <row r="28" spans="1:33" ht="50.4" customHeight="1">
      <c r="A28" s="1943" t="s">
        <v>322</v>
      </c>
      <c r="B28" s="1944"/>
      <c r="C28" s="899"/>
      <c r="D28" s="899"/>
      <c r="F28" s="1331">
        <v>-12</v>
      </c>
      <c r="G28" s="1332">
        <v>-12</v>
      </c>
      <c r="H28" s="1343">
        <v>0</v>
      </c>
      <c r="I28" s="1343">
        <v>0</v>
      </c>
      <c r="J28" s="1331">
        <v>-68</v>
      </c>
      <c r="K28" s="1332">
        <v>-47</v>
      </c>
      <c r="L28" s="1332">
        <v>-21</v>
      </c>
      <c r="M28" s="1334">
        <v>-0.44680851063829785</v>
      </c>
    </row>
    <row r="29" spans="1:33" ht="24.6">
      <c r="A29" s="1061" t="s">
        <v>323</v>
      </c>
      <c r="B29" s="362"/>
      <c r="C29" s="899"/>
      <c r="D29" s="899"/>
      <c r="F29" s="1331">
        <v>25</v>
      </c>
      <c r="G29" s="1335">
        <v>3</v>
      </c>
      <c r="H29" s="1332">
        <v>22</v>
      </c>
      <c r="I29" s="1658" t="s">
        <v>202</v>
      </c>
      <c r="J29" s="1331">
        <v>52</v>
      </c>
      <c r="K29" s="1335">
        <v>8</v>
      </c>
      <c r="L29" s="1332">
        <v>44</v>
      </c>
      <c r="M29" s="1336" t="s">
        <v>202</v>
      </c>
    </row>
    <row r="30" spans="1:33" ht="25.2" thickBot="1">
      <c r="A30" s="1059" t="s">
        <v>403</v>
      </c>
      <c r="B30" s="362"/>
      <c r="C30" s="899"/>
      <c r="D30" s="899"/>
      <c r="F30" s="1338">
        <v>874</v>
      </c>
      <c r="G30" s="1339">
        <v>1289</v>
      </c>
      <c r="H30" s="1340">
        <v>-415</v>
      </c>
      <c r="I30" s="1341">
        <v>-0.32195500387897596</v>
      </c>
      <c r="J30" s="1338">
        <v>2888</v>
      </c>
      <c r="K30" s="1339">
        <v>3144</v>
      </c>
      <c r="L30" s="1340">
        <v>-256</v>
      </c>
      <c r="M30" s="1342">
        <v>-8.1424936386768454E-2</v>
      </c>
    </row>
    <row r="31" spans="1:33" ht="8.25" customHeight="1" thickTop="1">
      <c r="A31" s="1063"/>
      <c r="B31" s="1064"/>
      <c r="C31" s="1064"/>
      <c r="D31" s="1064"/>
      <c r="E31" s="1064"/>
      <c r="F31" s="1065"/>
      <c r="G31" s="1065"/>
      <c r="H31" s="1065"/>
      <c r="I31" s="1065"/>
      <c r="J31" s="1065"/>
      <c r="K31" s="1065"/>
      <c r="L31" s="1065"/>
      <c r="M31" s="1514"/>
    </row>
    <row r="32" spans="1:33" ht="15" customHeight="1">
      <c r="A32" s="364"/>
      <c r="B32" s="364"/>
      <c r="C32" s="364"/>
      <c r="D32" s="364"/>
      <c r="E32" s="364"/>
      <c r="F32" s="364"/>
      <c r="G32" s="899"/>
      <c r="H32" s="899"/>
      <c r="I32" s="899"/>
      <c r="J32" s="899"/>
      <c r="K32" s="899"/>
      <c r="L32" s="899"/>
      <c r="M32" s="899"/>
    </row>
    <row r="33" spans="1:33" s="745" customFormat="1" ht="24" customHeight="1" thickBot="1">
      <c r="A33" s="1028" t="s">
        <v>325</v>
      </c>
      <c r="B33" s="1048"/>
      <c r="C33" s="1029"/>
      <c r="D33" s="1029"/>
      <c r="E33" s="1029"/>
      <c r="F33" s="1048"/>
      <c r="G33" s="1048"/>
      <c r="H33" s="1048"/>
      <c r="I33" s="1048"/>
      <c r="J33" s="1048"/>
      <c r="K33" s="1048"/>
      <c r="L33" s="1048"/>
      <c r="M33" s="1066"/>
      <c r="AF33" s="417"/>
      <c r="AG33" s="417"/>
    </row>
    <row r="34" spans="1:33" ht="25.8" thickTop="1">
      <c r="A34" s="1031" t="s">
        <v>257</v>
      </c>
      <c r="B34" s="362"/>
      <c r="C34" s="362"/>
      <c r="D34" s="1050" t="s">
        <v>93</v>
      </c>
      <c r="E34" s="1049" t="s">
        <v>308</v>
      </c>
      <c r="F34" s="1051" t="s">
        <v>309</v>
      </c>
      <c r="G34" s="1051" t="s">
        <v>310</v>
      </c>
      <c r="H34" s="1051" t="s">
        <v>233</v>
      </c>
      <c r="I34" s="1067" t="s">
        <v>93</v>
      </c>
      <c r="J34" s="1051" t="s">
        <v>308</v>
      </c>
      <c r="K34" s="1051" t="s">
        <v>309</v>
      </c>
      <c r="L34" s="1067" t="s">
        <v>310</v>
      </c>
      <c r="M34" s="1068" t="s">
        <v>233</v>
      </c>
    </row>
    <row r="35" spans="1:33" ht="22.5" customHeight="1" thickBot="1">
      <c r="A35" s="1035"/>
      <c r="B35" s="362"/>
      <c r="C35" s="1069"/>
      <c r="D35" s="1055">
        <v>2024</v>
      </c>
      <c r="E35" s="1178">
        <v>2024</v>
      </c>
      <c r="F35" s="1070">
        <v>2024</v>
      </c>
      <c r="G35" s="1070">
        <v>2024</v>
      </c>
      <c r="H35" s="1070">
        <v>2024</v>
      </c>
      <c r="I35" s="1071">
        <v>2023</v>
      </c>
      <c r="J35" s="1071">
        <v>2023</v>
      </c>
      <c r="K35" s="1071">
        <v>2023</v>
      </c>
      <c r="L35" s="1071">
        <v>2023</v>
      </c>
      <c r="M35" s="1395">
        <v>2023</v>
      </c>
    </row>
    <row r="36" spans="1:33" ht="24.6">
      <c r="A36" s="1059" t="s">
        <v>403</v>
      </c>
      <c r="B36" s="362"/>
      <c r="C36" s="396"/>
      <c r="D36" s="1176"/>
      <c r="E36" s="839"/>
      <c r="F36" s="899"/>
      <c r="G36" s="899"/>
      <c r="H36" s="899"/>
      <c r="I36" s="899"/>
      <c r="J36" s="899"/>
      <c r="K36" s="899"/>
      <c r="L36" s="899"/>
      <c r="M36" s="1060"/>
    </row>
    <row r="37" spans="1:33" ht="24.6">
      <c r="A37" s="1061" t="s">
        <v>320</v>
      </c>
      <c r="B37" s="362"/>
      <c r="C37" s="1062"/>
      <c r="D37" s="1331">
        <v>6988</v>
      </c>
      <c r="E37" s="1659">
        <v>1877</v>
      </c>
      <c r="F37" s="1335">
        <v>1842</v>
      </c>
      <c r="G37" s="1335">
        <v>2137</v>
      </c>
      <c r="H37" s="1335">
        <v>1132</v>
      </c>
      <c r="I37" s="1335">
        <v>7946</v>
      </c>
      <c r="J37" s="1335">
        <v>2373</v>
      </c>
      <c r="K37" s="1335">
        <v>1961</v>
      </c>
      <c r="L37" s="1335">
        <v>2365</v>
      </c>
      <c r="M37" s="1337">
        <v>1247</v>
      </c>
    </row>
    <row r="38" spans="1:33" ht="24.6">
      <c r="A38" s="1061" t="s">
        <v>285</v>
      </c>
      <c r="B38" s="362"/>
      <c r="C38" s="1062"/>
      <c r="D38" s="1331">
        <v>-3897</v>
      </c>
      <c r="E38" s="1659">
        <v>-963</v>
      </c>
      <c r="F38" s="1335">
        <v>-954</v>
      </c>
      <c r="G38" s="1335">
        <v>-978</v>
      </c>
      <c r="H38" s="1335">
        <v>-1002</v>
      </c>
      <c r="I38" s="1335">
        <v>-4581</v>
      </c>
      <c r="J38" s="1335">
        <v>-1029</v>
      </c>
      <c r="K38" s="1335">
        <v>-1159</v>
      </c>
      <c r="L38" s="1335">
        <v>-1307</v>
      </c>
      <c r="M38" s="1337">
        <v>-1086</v>
      </c>
    </row>
    <row r="39" spans="1:33" ht="24.9" customHeight="1">
      <c r="A39" s="1061" t="s">
        <v>321</v>
      </c>
      <c r="B39" s="362"/>
      <c r="C39" s="1062"/>
      <c r="D39" s="1331">
        <v>-187</v>
      </c>
      <c r="E39" s="1659">
        <v>-53</v>
      </c>
      <c r="F39" s="1335">
        <v>-43</v>
      </c>
      <c r="G39" s="1335">
        <v>-45</v>
      </c>
      <c r="H39" s="1335">
        <v>-46</v>
      </c>
      <c r="I39" s="1335">
        <v>-182</v>
      </c>
      <c r="J39" s="1335">
        <v>-46</v>
      </c>
      <c r="K39" s="1335">
        <v>-35</v>
      </c>
      <c r="L39" s="1335">
        <v>-46</v>
      </c>
      <c r="M39" s="1337">
        <v>-55</v>
      </c>
    </row>
    <row r="40" spans="1:33" ht="51.6" customHeight="1">
      <c r="A40" s="1943" t="s">
        <v>326</v>
      </c>
      <c r="B40" s="1944"/>
      <c r="C40" s="1062"/>
      <c r="D40" s="1331">
        <v>-68</v>
      </c>
      <c r="E40" s="1659">
        <v>-12</v>
      </c>
      <c r="F40" s="1335">
        <v>-14</v>
      </c>
      <c r="G40" s="1335">
        <v>-28</v>
      </c>
      <c r="H40" s="1335">
        <v>-14</v>
      </c>
      <c r="I40" s="1335">
        <v>-47</v>
      </c>
      <c r="J40" s="1335">
        <v>-12</v>
      </c>
      <c r="K40" s="1335">
        <v>-13</v>
      </c>
      <c r="L40" s="1335">
        <v>-1</v>
      </c>
      <c r="M40" s="1337">
        <v>-21</v>
      </c>
    </row>
    <row r="41" spans="1:33" ht="24.6">
      <c r="A41" s="1061" t="s">
        <v>323</v>
      </c>
      <c r="B41" s="362"/>
      <c r="C41" s="1062"/>
      <c r="D41" s="1331">
        <v>52</v>
      </c>
      <c r="E41" s="1659">
        <v>25</v>
      </c>
      <c r="F41" s="1335">
        <v>1</v>
      </c>
      <c r="G41" s="1335">
        <v>11</v>
      </c>
      <c r="H41" s="1335">
        <v>15</v>
      </c>
      <c r="I41" s="1335">
        <v>8</v>
      </c>
      <c r="J41" s="1335">
        <v>3</v>
      </c>
      <c r="K41" s="1343">
        <v>0</v>
      </c>
      <c r="L41" s="1335">
        <v>5</v>
      </c>
      <c r="M41" s="1600">
        <v>0</v>
      </c>
    </row>
    <row r="42" spans="1:33" ht="25.2" thickBot="1">
      <c r="A42" s="1059" t="s">
        <v>403</v>
      </c>
      <c r="B42" s="362"/>
      <c r="C42" s="1062"/>
      <c r="D42" s="1344">
        <v>2888</v>
      </c>
      <c r="E42" s="1660">
        <v>874</v>
      </c>
      <c r="F42" s="1340">
        <v>832</v>
      </c>
      <c r="G42" s="1340">
        <v>1097</v>
      </c>
      <c r="H42" s="1340">
        <v>85</v>
      </c>
      <c r="I42" s="1340">
        <v>3144</v>
      </c>
      <c r="J42" s="1340">
        <v>1289</v>
      </c>
      <c r="K42" s="1340">
        <v>754</v>
      </c>
      <c r="L42" s="1340">
        <v>1016</v>
      </c>
      <c r="M42" s="1394">
        <v>85</v>
      </c>
    </row>
    <row r="43" spans="1:33" ht="9" customHeight="1" thickTop="1">
      <c r="A43" s="926"/>
      <c r="B43" s="927"/>
      <c r="C43" s="927"/>
      <c r="D43" s="927"/>
      <c r="E43" s="927"/>
      <c r="F43" s="927"/>
      <c r="G43" s="927"/>
      <c r="H43" s="927"/>
      <c r="I43" s="925"/>
      <c r="J43" s="925"/>
      <c r="K43" s="925"/>
      <c r="L43" s="925"/>
      <c r="M43" s="1513"/>
    </row>
    <row r="44" spans="1:33" ht="8.25" customHeight="1">
      <c r="A44" s="417"/>
      <c r="B44" s="417"/>
      <c r="C44" s="417"/>
      <c r="D44" s="417"/>
      <c r="E44" s="417"/>
      <c r="F44" s="417"/>
      <c r="G44" s="417"/>
      <c r="H44" s="417"/>
      <c r="I44" s="417"/>
      <c r="J44" s="417"/>
      <c r="K44" s="417"/>
    </row>
    <row r="45" spans="1:33" ht="22.35" customHeight="1">
      <c r="A45" s="1072" t="s">
        <v>232</v>
      </c>
      <c r="B45" s="932"/>
      <c r="C45" s="932"/>
      <c r="D45" s="932"/>
      <c r="E45" s="932"/>
      <c r="F45" s="932"/>
      <c r="G45" s="932"/>
      <c r="H45" s="932"/>
      <c r="I45" s="932"/>
      <c r="J45" s="932"/>
      <c r="K45" s="932"/>
      <c r="L45" s="930"/>
      <c r="M45" s="930"/>
    </row>
    <row r="46" spans="1:33" ht="44.4" customHeight="1">
      <c r="A46" s="1073" t="s">
        <v>128</v>
      </c>
      <c r="B46" s="1945" t="s">
        <v>476</v>
      </c>
      <c r="C46" s="1945"/>
      <c r="D46" s="1945"/>
      <c r="E46" s="1945"/>
      <c r="F46" s="1945"/>
      <c r="G46" s="1945"/>
      <c r="H46" s="1945"/>
      <c r="I46" s="1945"/>
      <c r="J46" s="1945"/>
      <c r="K46" s="1945"/>
      <c r="L46" s="1945"/>
      <c r="M46" s="1945"/>
    </row>
    <row r="47" spans="1:33" ht="51.75" customHeight="1">
      <c r="A47" s="932"/>
      <c r="B47" s="1523"/>
      <c r="C47" s="1523"/>
      <c r="D47" s="1523"/>
      <c r="E47" s="1523"/>
      <c r="F47" s="1523"/>
      <c r="G47" s="1523"/>
      <c r="H47" s="1523"/>
      <c r="I47" s="1523"/>
      <c r="J47" s="1523"/>
      <c r="K47" s="1523"/>
      <c r="L47" s="1523"/>
      <c r="M47" s="1523"/>
    </row>
    <row r="48" spans="1:33">
      <c r="A48" s="417"/>
      <c r="B48" s="417"/>
      <c r="C48" s="417"/>
      <c r="D48" s="417"/>
      <c r="E48" s="417"/>
      <c r="F48" s="417"/>
      <c r="G48" s="417"/>
      <c r="H48" s="417"/>
      <c r="I48" s="417"/>
      <c r="J48" s="417"/>
      <c r="K48" s="417"/>
    </row>
    <row r="49" spans="1:13">
      <c r="A49" s="501"/>
      <c r="C49" s="417"/>
      <c r="D49" s="501"/>
      <c r="E49" s="501"/>
      <c r="F49" s="501"/>
      <c r="G49" s="501"/>
      <c r="H49" s="501"/>
      <c r="K49" s="929"/>
    </row>
    <row r="50" spans="1:13" ht="12" customHeight="1">
      <c r="A50" s="501"/>
      <c r="B50" s="501"/>
      <c r="C50" s="501"/>
      <c r="D50" s="501"/>
      <c r="E50" s="501"/>
      <c r="F50" s="501"/>
      <c r="G50" s="501"/>
      <c r="H50" s="501"/>
    </row>
    <row r="51" spans="1:13">
      <c r="A51" s="501"/>
      <c r="B51" s="501"/>
      <c r="C51" s="501"/>
      <c r="D51" s="501"/>
      <c r="E51" s="501"/>
      <c r="F51" s="501"/>
      <c r="G51" s="501"/>
      <c r="H51" s="501"/>
      <c r="I51" s="500"/>
      <c r="J51" s="500"/>
      <c r="K51" s="500"/>
      <c r="L51" s="500"/>
      <c r="M51" s="500"/>
    </row>
    <row r="52" spans="1:13">
      <c r="A52" s="501"/>
      <c r="B52" s="501"/>
      <c r="C52" s="501"/>
      <c r="D52" s="501"/>
      <c r="E52" s="501"/>
      <c r="F52" s="501"/>
      <c r="G52" s="501"/>
      <c r="H52" s="501"/>
      <c r="I52" s="500"/>
      <c r="J52" s="500"/>
      <c r="K52" s="500"/>
      <c r="L52" s="500"/>
      <c r="M52" s="500"/>
    </row>
    <row r="53" spans="1:13">
      <c r="A53" s="501"/>
      <c r="B53" s="501"/>
      <c r="C53" s="501"/>
      <c r="D53" s="501"/>
      <c r="E53" s="501"/>
      <c r="F53" s="501"/>
      <c r="G53" s="501"/>
      <c r="H53" s="501"/>
      <c r="I53" s="520"/>
      <c r="J53" s="500"/>
      <c r="K53" s="500"/>
      <c r="L53" s="500"/>
      <c r="M53" s="500"/>
    </row>
    <row r="54" spans="1:13">
      <c r="A54" s="501"/>
      <c r="B54" s="501"/>
      <c r="C54" s="501"/>
      <c r="D54" s="501"/>
      <c r="E54" s="501"/>
      <c r="F54" s="501"/>
      <c r="G54" s="501"/>
      <c r="H54" s="501"/>
      <c r="I54" s="500"/>
      <c r="J54" s="500"/>
      <c r="K54" s="500"/>
      <c r="L54" s="500"/>
      <c r="M54" s="500"/>
    </row>
    <row r="55" spans="1:13">
      <c r="A55" s="501"/>
      <c r="B55" s="501"/>
      <c r="C55" s="501"/>
      <c r="D55" s="501"/>
      <c r="E55" s="501"/>
      <c r="F55" s="501"/>
      <c r="G55" s="501"/>
      <c r="H55" s="501"/>
      <c r="I55" s="500"/>
      <c r="J55" s="500"/>
      <c r="K55" s="500"/>
      <c r="L55" s="500"/>
      <c r="M55" s="500"/>
    </row>
    <row r="350" spans="2:2" ht="23.4">
      <c r="B350" s="1866" t="s">
        <v>475</v>
      </c>
    </row>
  </sheetData>
  <mergeCells count="4">
    <mergeCell ref="A22:B22"/>
    <mergeCell ref="A28:B28"/>
    <mergeCell ref="A40:B40"/>
    <mergeCell ref="B46:M46"/>
  </mergeCells>
  <printOptions horizontalCentered="1"/>
  <pageMargins left="0.51181102362204722" right="0.51181102362204722" top="0.51181102362204722" bottom="0.51181102362204722" header="0.51181102362204722" footer="0.51181102362204722"/>
  <pageSetup scale="35" firstPageNumber="2" orientation="landscape" useFirstPageNumber="1" r:id="rId1"/>
  <headerFooter scaleWithDoc="0">
    <oddFooter>&amp;R&amp;8BCE Information financière supplémentaire – Quatrième trimestre de 2024 Page 10</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39013"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fitToPage="1"/>
  </sheetPr>
  <dimension ref="B7:O39"/>
  <sheetViews>
    <sheetView showGridLines="0" tabSelected="1" view="pageBreakPreview" zoomScale="90" zoomScaleNormal="80" zoomScaleSheetLayoutView="90" workbookViewId="0"/>
  </sheetViews>
  <sheetFormatPr defaultColWidth="9.44140625" defaultRowHeight="13.2"/>
  <cols>
    <col min="1" max="1" width="4.5546875" style="859" customWidth="1"/>
    <col min="2" max="2" width="10.5546875" style="859" customWidth="1"/>
    <col min="3" max="3" width="8.5546875" style="859" customWidth="1"/>
    <col min="4" max="4" width="9.44140625" style="859"/>
    <col min="5" max="5" width="10.44140625" style="859" customWidth="1"/>
    <col min="6" max="6" width="15.5546875" style="859" customWidth="1"/>
    <col min="7" max="7" width="9.44140625" style="859"/>
    <col min="8" max="8" width="8.5546875" style="859" customWidth="1"/>
    <col min="9" max="14" width="9.44140625" style="859"/>
    <col min="15" max="15" width="6.5546875" style="859" customWidth="1"/>
    <col min="16" max="50" width="9.44140625" style="859" customWidth="1"/>
    <col min="51" max="16384" width="9.44140625" style="859"/>
  </cols>
  <sheetData>
    <row r="7" spans="2:6">
      <c r="B7" s="860"/>
    </row>
    <row r="8" spans="2:6" ht="15" customHeight="1">
      <c r="B8" s="860"/>
    </row>
    <row r="9" spans="2:6">
      <c r="B9" s="860"/>
    </row>
    <row r="14" spans="2:6" ht="47.25" customHeight="1"/>
    <row r="16" spans="2:6">
      <c r="B16" s="390"/>
      <c r="C16" s="390"/>
      <c r="D16" s="390"/>
      <c r="E16" s="390"/>
      <c r="F16" s="390"/>
    </row>
    <row r="17" spans="2:15">
      <c r="B17" s="390"/>
      <c r="C17" s="390"/>
      <c r="D17" s="390"/>
      <c r="E17" s="390"/>
      <c r="F17" s="390"/>
    </row>
    <row r="18" spans="2:15">
      <c r="B18" s="390"/>
      <c r="C18" s="390"/>
      <c r="D18" s="390"/>
      <c r="E18" s="390"/>
      <c r="F18" s="390"/>
    </row>
    <row r="19" spans="2:15">
      <c r="B19" s="390"/>
      <c r="C19" s="390"/>
      <c r="D19" s="390"/>
      <c r="E19" s="390"/>
      <c r="F19" s="390"/>
    </row>
    <row r="20" spans="2:15" ht="157.5" customHeight="1">
      <c r="B20" s="390"/>
      <c r="C20" s="391" t="s">
        <v>308</v>
      </c>
      <c r="D20" s="390"/>
      <c r="E20" s="390"/>
      <c r="F20" s="390"/>
    </row>
    <row r="21" spans="2:15" ht="25.5" customHeight="1">
      <c r="B21" s="390"/>
      <c r="C21" s="390"/>
      <c r="D21" s="390"/>
      <c r="E21" s="390"/>
      <c r="F21" s="390"/>
      <c r="O21" s="39"/>
    </row>
    <row r="22" spans="2:15" ht="12" customHeight="1">
      <c r="B22" s="390"/>
      <c r="C22" s="390"/>
      <c r="D22" s="390"/>
      <c r="E22" s="390"/>
      <c r="F22" s="390"/>
    </row>
    <row r="23" spans="2:15">
      <c r="B23" s="390"/>
      <c r="C23" s="390"/>
      <c r="D23" s="390"/>
      <c r="E23" s="390"/>
      <c r="F23" s="390"/>
    </row>
    <row r="24" spans="2:15" ht="13.5" customHeight="1">
      <c r="B24" s="390"/>
      <c r="C24" s="390"/>
      <c r="D24" s="390"/>
      <c r="E24" s="390"/>
      <c r="F24" s="390"/>
    </row>
    <row r="25" spans="2:15" ht="13.5" customHeight="1">
      <c r="B25" s="861"/>
      <c r="C25" s="390"/>
      <c r="D25" s="390"/>
      <c r="E25" s="390"/>
      <c r="F25" s="390"/>
    </row>
    <row r="26" spans="2:15">
      <c r="B26" s="390"/>
      <c r="C26" s="390"/>
      <c r="D26" s="390"/>
      <c r="E26" s="390"/>
      <c r="F26" s="390"/>
    </row>
    <row r="27" spans="2:15" ht="18.75" customHeight="1">
      <c r="B27" s="390"/>
      <c r="C27" s="1024" t="s">
        <v>398</v>
      </c>
      <c r="D27" s="390"/>
      <c r="E27" s="390"/>
      <c r="F27" s="390"/>
    </row>
    <row r="28" spans="2:15">
      <c r="B28" s="390"/>
      <c r="C28" s="1025" t="s">
        <v>426</v>
      </c>
      <c r="D28" s="390"/>
      <c r="E28" s="390"/>
      <c r="F28" s="390"/>
    </row>
    <row r="29" spans="2:15" ht="25.5" customHeight="1">
      <c r="B29" s="390"/>
      <c r="C29" s="1026" t="s">
        <v>427</v>
      </c>
      <c r="D29" s="862"/>
      <c r="E29" s="390"/>
      <c r="F29" s="390"/>
    </row>
    <row r="30" spans="2:15">
      <c r="B30" s="390"/>
      <c r="C30" s="1846" t="s">
        <v>428</v>
      </c>
      <c r="D30" s="862"/>
      <c r="E30" s="390"/>
      <c r="F30" s="390"/>
    </row>
    <row r="31" spans="2:15" ht="15.6">
      <c r="B31" s="390"/>
      <c r="C31" s="390"/>
      <c r="D31" s="392"/>
      <c r="E31" s="390"/>
      <c r="F31" s="390"/>
    </row>
    <row r="32" spans="2:15">
      <c r="B32" s="390"/>
      <c r="C32" s="390"/>
      <c r="D32" s="390"/>
      <c r="E32" s="390"/>
      <c r="F32" s="390"/>
      <c r="G32" s="55"/>
    </row>
    <row r="34" spans="2:11">
      <c r="G34" s="393"/>
    </row>
    <row r="35" spans="2:11">
      <c r="B35" s="859" t="s">
        <v>11</v>
      </c>
      <c r="E35" s="859" t="s">
        <v>11</v>
      </c>
      <c r="G35" s="393" t="s">
        <v>11</v>
      </c>
    </row>
    <row r="39" spans="2:11">
      <c r="K39" s="859" t="s">
        <v>11</v>
      </c>
    </row>
  </sheetData>
  <hyperlinks>
    <hyperlink ref="G35" r:id="rId1" display="vincent.surette@bell.ca" xr:uid="{00000000-0004-0000-0100-000000000000}"/>
    <hyperlink ref="C30" r:id="rId2" xr:uid="{2E3C40E9-A294-4C84-881B-D44370A3E298}"/>
  </hyperlinks>
  <printOptions horizontalCentered="1"/>
  <pageMargins left="0.51181102362204722" right="0.51181102362204722" top="0.51181102362204722" bottom="0.51181102362204722" header="0.51181102362204722" footer="0.51181102362204722"/>
  <pageSetup scale="91" firstPageNumber="2" orientation="landscape" useFirstPageNumber="1" r:id="rId3"/>
  <headerFooter differentFirst="1" scaleWithDoc="0">
    <oddFooter xml:space="preserve">&amp;R&amp;8BCE Information financière supplémentaire – Quatrième trimestre de 2024 Page  </oddFooter>
  </headerFooter>
  <customProperties>
    <customPr name="EpmWorksheetKeyString_GUID" r:id="rId4"/>
    <customPr name="FPMExcelClientCellBasedFunctionStatus" r:id="rId5"/>
    <customPr name="FPMExcelClientRefreshTime" r:id="rId6"/>
    <customPr name="OrphanNamesChecked" r:id="rId7"/>
  </customProperties>
  <drawing r:id="rId8"/>
  <legacyDrawing r:id="rId9"/>
  <controls>
    <mc:AlternateContent xmlns:mc="http://schemas.openxmlformats.org/markup-compatibility/2006">
      <mc:Choice Requires="x14">
        <control shapeId="45057" r:id="rId10" name="FPMExcelClientSheetOptionstb1">
          <controlPr defaultSize="0" autoLine="0" r:id="rId11">
            <anchor moveWithCells="1" sizeWithCells="1">
              <from>
                <xdr:col>0</xdr:col>
                <xdr:colOff>0</xdr:colOff>
                <xdr:row>0</xdr:row>
                <xdr:rowOff>0</xdr:rowOff>
              </from>
              <to>
                <xdr:col>3</xdr:col>
                <xdr:colOff>563880</xdr:colOff>
                <xdr:row>0</xdr:row>
                <xdr:rowOff>30480</xdr:rowOff>
              </to>
            </anchor>
          </controlPr>
        </control>
      </mc:Choice>
      <mc:Fallback>
        <control shapeId="45057" r:id="rId10"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W64"/>
  <sheetViews>
    <sheetView showGridLines="0" view="pageBreakPreview" zoomScale="55" zoomScaleNormal="50" zoomScaleSheetLayoutView="55" zoomScalePageLayoutView="55" workbookViewId="0">
      <selection activeCell="A58" sqref="A58"/>
    </sheetView>
  </sheetViews>
  <sheetFormatPr defaultColWidth="9.44140625" defaultRowHeight="21.6"/>
  <cols>
    <col min="1" max="1" width="161.44140625" style="930" customWidth="1"/>
    <col min="2" max="2" width="36.5546875" style="931" hidden="1" customWidth="1"/>
    <col min="3" max="3" width="1.5546875" style="930" hidden="1" customWidth="1"/>
    <col min="4" max="4" width="9.5546875" style="932" hidden="1" customWidth="1"/>
    <col min="5" max="5" width="29.44140625" style="931" customWidth="1"/>
    <col min="6" max="6" width="2.5546875" style="930" customWidth="1"/>
    <col min="7" max="7" width="20.109375" style="930" customWidth="1"/>
    <col min="8" max="8" width="1.88671875" style="931" customWidth="1"/>
    <col min="9" max="9" width="16.44140625" style="930" customWidth="1"/>
    <col min="10" max="10" width="1.5546875" style="930" customWidth="1"/>
    <col min="11" max="11" width="17.44140625" style="930" customWidth="1"/>
    <col min="12" max="12" width="2.5546875" style="930" customWidth="1"/>
    <col min="13" max="13" width="19.44140625" style="930" customWidth="1"/>
    <col min="14" max="43" width="9.44140625" style="930" customWidth="1"/>
    <col min="44" max="16384" width="9.44140625" style="930"/>
  </cols>
  <sheetData>
    <row r="1" spans="1:23" s="485" customFormat="1" ht="24.6">
      <c r="A1" s="483"/>
      <c r="B1" s="483"/>
      <c r="C1" s="483"/>
      <c r="D1" s="483"/>
      <c r="E1" s="483"/>
      <c r="F1" s="483"/>
      <c r="H1" s="484"/>
      <c r="J1" s="483"/>
      <c r="L1" s="483"/>
      <c r="M1" s="950" t="s">
        <v>2</v>
      </c>
      <c r="N1" s="482"/>
      <c r="O1" s="482"/>
      <c r="P1" s="482"/>
      <c r="Q1" s="482"/>
      <c r="R1" s="482"/>
      <c r="S1" s="482"/>
      <c r="T1" s="482"/>
      <c r="U1" s="482"/>
      <c r="V1" s="482"/>
      <c r="W1" s="482"/>
    </row>
    <row r="2" spans="1:23" s="486" customFormat="1" ht="24.6">
      <c r="A2" s="487"/>
      <c r="B2" s="487"/>
      <c r="C2" s="487"/>
      <c r="D2" s="483"/>
      <c r="E2" s="487"/>
      <c r="F2" s="487"/>
      <c r="H2" s="487"/>
      <c r="I2" s="1180"/>
      <c r="J2" s="487"/>
      <c r="K2" s="1180"/>
      <c r="L2" s="487"/>
      <c r="M2" s="950" t="s">
        <v>327</v>
      </c>
    </row>
    <row r="3" spans="1:23" s="486" customFormat="1">
      <c r="A3" s="487"/>
      <c r="B3" s="368"/>
      <c r="C3" s="368"/>
      <c r="D3" s="1474"/>
      <c r="E3" s="368"/>
      <c r="F3" s="368"/>
      <c r="G3" s="260"/>
      <c r="H3" s="368"/>
      <c r="I3" s="260"/>
      <c r="J3" s="368"/>
      <c r="K3" s="260"/>
      <c r="L3" s="368"/>
      <c r="M3" s="368"/>
    </row>
    <row r="4" spans="1:23">
      <c r="A4" s="487"/>
      <c r="B4" s="1475"/>
      <c r="C4" s="368"/>
      <c r="D4" s="1476"/>
      <c r="E4" s="1524" t="s">
        <v>304</v>
      </c>
      <c r="F4" s="497"/>
      <c r="G4" s="1631" t="s">
        <v>421</v>
      </c>
      <c r="H4" s="1475"/>
      <c r="I4" s="1476" t="s">
        <v>414</v>
      </c>
      <c r="J4" s="368"/>
      <c r="K4" s="1476" t="s">
        <v>303</v>
      </c>
      <c r="L4" s="497"/>
      <c r="M4" s="1476" t="s">
        <v>304</v>
      </c>
    </row>
    <row r="5" spans="1:23" ht="22.2" thickBot="1">
      <c r="A5" s="995" t="s">
        <v>257</v>
      </c>
      <c r="B5" s="1477"/>
      <c r="C5" s="1478"/>
      <c r="D5" s="72"/>
      <c r="E5" s="1477">
        <v>2024</v>
      </c>
      <c r="F5" s="497"/>
      <c r="G5" s="72">
        <v>2024</v>
      </c>
      <c r="H5" s="1479"/>
      <c r="I5" s="72">
        <v>2024</v>
      </c>
      <c r="J5" s="497"/>
      <c r="K5" s="427">
        <v>2024</v>
      </c>
      <c r="L5" s="497"/>
      <c r="M5" s="427">
        <v>2023</v>
      </c>
    </row>
    <row r="6" spans="1:23" ht="27" customHeight="1">
      <c r="A6" s="1872" t="s">
        <v>328</v>
      </c>
      <c r="B6" s="1472"/>
      <c r="C6" s="1472"/>
      <c r="D6" s="1480"/>
      <c r="E6" s="62"/>
      <c r="F6" s="497"/>
      <c r="G6" s="497"/>
      <c r="H6" s="1472"/>
      <c r="I6" s="497"/>
      <c r="J6" s="497"/>
      <c r="K6" s="1478"/>
      <c r="L6" s="497"/>
      <c r="M6" s="1478"/>
    </row>
    <row r="7" spans="1:23" ht="19.5" customHeight="1">
      <c r="A7" s="931" t="s">
        <v>329</v>
      </c>
      <c r="B7" s="62"/>
      <c r="C7" s="62"/>
      <c r="D7" s="67"/>
      <c r="E7" s="62"/>
      <c r="F7" s="497"/>
      <c r="G7" s="497"/>
      <c r="H7" s="62"/>
      <c r="I7" s="497"/>
      <c r="J7" s="497"/>
      <c r="K7" s="497"/>
      <c r="L7" s="497"/>
      <c r="M7" s="497"/>
    </row>
    <row r="8" spans="1:23" ht="19.5" customHeight="1">
      <c r="A8" s="1873" t="s">
        <v>330</v>
      </c>
      <c r="B8" s="1481"/>
      <c r="C8" s="413"/>
      <c r="D8" s="1482"/>
      <c r="E8" s="1534">
        <v>1572</v>
      </c>
      <c r="G8" s="1535">
        <v>1860</v>
      </c>
      <c r="H8" s="1534">
        <v>1398</v>
      </c>
      <c r="I8" s="1535">
        <v>1398</v>
      </c>
      <c r="J8" s="1534">
        <v>1572</v>
      </c>
      <c r="K8" s="1535">
        <v>789</v>
      </c>
      <c r="L8" s="1536"/>
      <c r="M8" s="1537">
        <v>547</v>
      </c>
    </row>
    <row r="9" spans="1:23" ht="19.5" customHeight="1">
      <c r="A9" s="1874" t="s">
        <v>316</v>
      </c>
      <c r="B9" s="1481"/>
      <c r="C9" s="413"/>
      <c r="D9" s="1482"/>
      <c r="E9" s="1538">
        <v>0</v>
      </c>
      <c r="G9" s="1632">
        <v>0</v>
      </c>
      <c r="H9" s="1534">
        <v>250</v>
      </c>
      <c r="I9" s="1535">
        <v>250</v>
      </c>
      <c r="J9" s="1538">
        <v>0</v>
      </c>
      <c r="K9" s="1535">
        <v>171</v>
      </c>
      <c r="L9" s="1536"/>
      <c r="M9" s="1539">
        <v>225</v>
      </c>
    </row>
    <row r="10" spans="1:23" ht="19.5" customHeight="1">
      <c r="A10" s="1874" t="s">
        <v>317</v>
      </c>
      <c r="B10" s="1481"/>
      <c r="C10" s="413"/>
      <c r="D10" s="1482"/>
      <c r="E10" s="1534">
        <v>400</v>
      </c>
      <c r="G10" s="1535">
        <v>750</v>
      </c>
      <c r="H10" s="1534">
        <v>750</v>
      </c>
      <c r="I10" s="1535">
        <v>750</v>
      </c>
      <c r="J10" s="1534">
        <v>400</v>
      </c>
      <c r="K10" s="1535">
        <v>700</v>
      </c>
      <c r="L10" s="1540"/>
      <c r="M10" s="1535">
        <v>1000</v>
      </c>
    </row>
    <row r="11" spans="1:23" ht="19.5" customHeight="1">
      <c r="A11" s="1874" t="s">
        <v>331</v>
      </c>
      <c r="B11" s="1481"/>
      <c r="C11" s="856"/>
      <c r="D11" s="1482"/>
      <c r="E11" s="1534">
        <v>4489</v>
      </c>
      <c r="G11" s="1535">
        <v>4024</v>
      </c>
      <c r="H11" s="1534">
        <v>3909</v>
      </c>
      <c r="I11" s="1535">
        <v>3909</v>
      </c>
      <c r="J11" s="1534">
        <v>3929</v>
      </c>
      <c r="K11" s="1535">
        <v>3929</v>
      </c>
      <c r="L11" s="1536"/>
      <c r="M11" s="1541">
        <v>4031</v>
      </c>
    </row>
    <row r="12" spans="1:23" ht="19.5" customHeight="1">
      <c r="A12" s="1874" t="s">
        <v>332</v>
      </c>
      <c r="B12" s="1481"/>
      <c r="C12" s="856"/>
      <c r="D12" s="1482"/>
      <c r="E12" s="1542">
        <v>420</v>
      </c>
      <c r="G12" s="1633">
        <v>382</v>
      </c>
      <c r="H12" s="1542">
        <v>410</v>
      </c>
      <c r="I12" s="1543">
        <v>410</v>
      </c>
      <c r="J12" s="1542">
        <v>410</v>
      </c>
      <c r="K12" s="1543">
        <v>458</v>
      </c>
      <c r="L12" s="1536"/>
      <c r="M12" s="1541">
        <v>465</v>
      </c>
    </row>
    <row r="13" spans="1:23" ht="19.5" customHeight="1">
      <c r="A13" s="1874" t="s">
        <v>333</v>
      </c>
      <c r="B13" s="1481"/>
      <c r="C13" s="856"/>
      <c r="D13" s="1482"/>
      <c r="E13" s="1542">
        <v>477</v>
      </c>
      <c r="G13" s="1543">
        <v>412</v>
      </c>
      <c r="H13" s="1542">
        <v>418</v>
      </c>
      <c r="I13" s="1543">
        <v>418</v>
      </c>
      <c r="J13" s="1542">
        <v>418</v>
      </c>
      <c r="K13" s="1543">
        <v>435</v>
      </c>
      <c r="L13" s="1536"/>
      <c r="M13" s="1541">
        <v>443</v>
      </c>
      <c r="N13" s="933"/>
    </row>
    <row r="14" spans="1:23" ht="19.5" customHeight="1">
      <c r="A14" s="1874" t="s">
        <v>334</v>
      </c>
      <c r="B14" s="1481"/>
      <c r="C14" s="856"/>
      <c r="D14" s="1482"/>
      <c r="E14" s="1544">
        <v>702</v>
      </c>
      <c r="G14" s="1545">
        <v>726</v>
      </c>
      <c r="H14" s="1544">
        <v>683</v>
      </c>
      <c r="I14" s="1545">
        <v>683</v>
      </c>
      <c r="J14" s="1544">
        <v>683</v>
      </c>
      <c r="K14" s="1545">
        <v>704</v>
      </c>
      <c r="L14" s="1536"/>
      <c r="M14" s="1541">
        <v>633</v>
      </c>
    </row>
    <row r="15" spans="1:23" ht="19.5" customHeight="1">
      <c r="A15" s="1874" t="s">
        <v>335</v>
      </c>
      <c r="B15" s="1484"/>
      <c r="C15" s="856"/>
      <c r="D15" s="1485"/>
      <c r="E15" s="1534">
        <v>259</v>
      </c>
      <c r="G15" s="1535">
        <v>328</v>
      </c>
      <c r="H15" s="1534">
        <v>405</v>
      </c>
      <c r="I15" s="1535">
        <v>405</v>
      </c>
      <c r="J15" s="1534">
        <v>405</v>
      </c>
      <c r="K15" s="1535">
        <v>385</v>
      </c>
      <c r="L15" s="1536"/>
      <c r="M15" s="1546">
        <v>230</v>
      </c>
    </row>
    <row r="16" spans="1:23" s="931" customFormat="1" ht="19.5" customHeight="1">
      <c r="A16" s="1874" t="s">
        <v>336</v>
      </c>
      <c r="B16" s="1481"/>
      <c r="C16" s="856"/>
      <c r="D16" s="1485"/>
      <c r="E16" s="1544">
        <v>524</v>
      </c>
      <c r="G16" s="1545">
        <v>244</v>
      </c>
      <c r="H16" s="1544">
        <v>274</v>
      </c>
      <c r="I16" s="1545">
        <v>274</v>
      </c>
      <c r="J16" s="1544">
        <v>601</v>
      </c>
      <c r="K16" s="1545">
        <v>274</v>
      </c>
      <c r="L16" s="1536"/>
      <c r="M16" s="1541">
        <v>264</v>
      </c>
    </row>
    <row r="17" spans="1:14" s="931" customFormat="1" ht="19.5" customHeight="1">
      <c r="A17" s="1874" t="s">
        <v>337</v>
      </c>
      <c r="B17" s="1481"/>
      <c r="C17" s="856"/>
      <c r="D17" s="1485"/>
      <c r="E17" s="1547">
        <v>80</v>
      </c>
      <c r="G17" s="1548">
        <v>88</v>
      </c>
      <c r="H17" s="1547">
        <v>85</v>
      </c>
      <c r="I17" s="1548">
        <v>85</v>
      </c>
      <c r="J17" s="1547">
        <v>85</v>
      </c>
      <c r="K17" s="1548">
        <v>55</v>
      </c>
      <c r="L17" s="1549"/>
      <c r="M17" s="1546">
        <v>60</v>
      </c>
    </row>
    <row r="18" spans="1:14" s="1471" customFormat="1" ht="19.5" customHeight="1">
      <c r="A18" s="1875" t="s">
        <v>338</v>
      </c>
      <c r="B18" s="1827"/>
      <c r="C18" s="964"/>
      <c r="D18" s="1828"/>
      <c r="E18" s="1829">
        <v>8923</v>
      </c>
      <c r="G18" s="1830">
        <v>8814</v>
      </c>
      <c r="H18" s="1831">
        <v>8582</v>
      </c>
      <c r="I18" s="1830">
        <v>8582</v>
      </c>
      <c r="J18" s="1831">
        <v>8503</v>
      </c>
      <c r="K18" s="1830">
        <v>7900</v>
      </c>
      <c r="L18" s="1832"/>
      <c r="M18" s="1833">
        <v>7898</v>
      </c>
    </row>
    <row r="19" spans="1:14" ht="19.5" customHeight="1">
      <c r="A19" s="931" t="s">
        <v>339</v>
      </c>
      <c r="B19" s="1488"/>
      <c r="C19" s="877"/>
      <c r="D19" s="1489"/>
      <c r="E19" s="1549"/>
      <c r="G19" s="1550"/>
      <c r="H19" s="1550"/>
      <c r="I19" s="1550"/>
      <c r="J19" s="1549"/>
      <c r="K19" s="1549"/>
      <c r="L19" s="1549"/>
      <c r="M19" s="1550"/>
    </row>
    <row r="20" spans="1:14" ht="19.5" customHeight="1">
      <c r="A20" s="1874" t="s">
        <v>333</v>
      </c>
      <c r="B20" s="1481"/>
      <c r="C20" s="877"/>
      <c r="D20" s="1482"/>
      <c r="E20" s="1544">
        <v>282</v>
      </c>
      <c r="G20" s="1545">
        <v>249</v>
      </c>
      <c r="H20" s="1544">
        <v>261</v>
      </c>
      <c r="I20" s="1545">
        <v>261</v>
      </c>
      <c r="J20" s="1549"/>
      <c r="K20" s="1545">
        <v>272</v>
      </c>
      <c r="L20" s="1549"/>
      <c r="M20" s="1541">
        <v>292</v>
      </c>
      <c r="N20" s="935"/>
    </row>
    <row r="21" spans="1:14" ht="19.5" customHeight="1">
      <c r="A21" s="1874" t="s">
        <v>334</v>
      </c>
      <c r="B21" s="1481"/>
      <c r="C21" s="877"/>
      <c r="D21" s="1482"/>
      <c r="E21" s="1544">
        <v>888</v>
      </c>
      <c r="G21" s="1545">
        <v>840</v>
      </c>
      <c r="H21" s="1544">
        <v>804</v>
      </c>
      <c r="I21" s="1545">
        <v>804</v>
      </c>
      <c r="J21" s="1549"/>
      <c r="K21" s="1545">
        <v>744</v>
      </c>
      <c r="L21" s="1549"/>
      <c r="M21" s="1541">
        <v>779</v>
      </c>
    </row>
    <row r="22" spans="1:14" ht="19.5" customHeight="1">
      <c r="A22" s="1874" t="s">
        <v>340</v>
      </c>
      <c r="B22" s="1481"/>
      <c r="C22" s="856"/>
      <c r="D22" s="1482"/>
      <c r="E22" s="1544">
        <v>30001</v>
      </c>
      <c r="G22" s="1545">
        <v>29915</v>
      </c>
      <c r="H22" s="1544">
        <v>30060</v>
      </c>
      <c r="I22" s="1545">
        <v>30060</v>
      </c>
      <c r="J22" s="1549"/>
      <c r="K22" s="1545">
        <v>30357</v>
      </c>
      <c r="L22" s="1549"/>
      <c r="M22" s="1541">
        <v>30352</v>
      </c>
    </row>
    <row r="23" spans="1:14" ht="19.5" customHeight="1">
      <c r="A23" s="1874" t="s">
        <v>341</v>
      </c>
      <c r="B23" s="1484"/>
      <c r="C23" s="856"/>
      <c r="D23" s="1485"/>
      <c r="E23" s="1547">
        <v>16786</v>
      </c>
      <c r="G23" s="1548">
        <v>16824</v>
      </c>
      <c r="H23" s="1547">
        <v>17628</v>
      </c>
      <c r="I23" s="1548">
        <v>17628</v>
      </c>
      <c r="J23" s="1549"/>
      <c r="K23" s="1548">
        <v>16770</v>
      </c>
      <c r="L23" s="1549"/>
      <c r="M23" s="1546">
        <v>16609</v>
      </c>
    </row>
    <row r="24" spans="1:14" ht="19.5" customHeight="1">
      <c r="A24" s="1874" t="s">
        <v>342</v>
      </c>
      <c r="B24" s="1484"/>
      <c r="C24" s="856"/>
      <c r="D24" s="1485"/>
      <c r="E24" s="1542">
        <v>136</v>
      </c>
      <c r="G24" s="1543">
        <v>126</v>
      </c>
      <c r="H24" s="1542">
        <v>121</v>
      </c>
      <c r="I24" s="1543">
        <v>121</v>
      </c>
      <c r="J24" s="1549"/>
      <c r="K24" s="1543">
        <v>121</v>
      </c>
      <c r="L24" s="1549"/>
      <c r="M24" s="1546">
        <v>96</v>
      </c>
    </row>
    <row r="25" spans="1:14" ht="19.5" customHeight="1">
      <c r="A25" s="1874" t="s">
        <v>343</v>
      </c>
      <c r="B25" s="1484"/>
      <c r="C25" s="856"/>
      <c r="D25" s="1485"/>
      <c r="E25" s="1542">
        <v>341</v>
      </c>
      <c r="G25" s="1543">
        <v>320</v>
      </c>
      <c r="H25" s="1542">
        <v>322</v>
      </c>
      <c r="I25" s="1543">
        <v>322</v>
      </c>
      <c r="J25" s="1549"/>
      <c r="K25" s="1543">
        <v>322</v>
      </c>
      <c r="L25" s="1549"/>
      <c r="M25" s="1546">
        <v>323</v>
      </c>
    </row>
    <row r="26" spans="1:14" ht="24.6">
      <c r="A26" s="1874" t="s">
        <v>534</v>
      </c>
      <c r="B26" s="1481"/>
      <c r="C26" s="856"/>
      <c r="D26" s="1485"/>
      <c r="E26" s="1534">
        <v>3578</v>
      </c>
      <c r="G26" s="1535">
        <v>3543</v>
      </c>
      <c r="H26" s="1534">
        <v>3405</v>
      </c>
      <c r="I26" s="1535">
        <v>3405</v>
      </c>
      <c r="J26" s="1549"/>
      <c r="K26" s="1535">
        <v>3285</v>
      </c>
      <c r="L26" s="1549"/>
      <c r="M26" s="1541">
        <v>2935</v>
      </c>
    </row>
    <row r="27" spans="1:14" ht="19.5" customHeight="1">
      <c r="A27" s="1874" t="s">
        <v>344</v>
      </c>
      <c r="B27" s="1481"/>
      <c r="C27" s="856"/>
      <c r="D27" s="1482"/>
      <c r="E27" s="1542">
        <v>2289</v>
      </c>
      <c r="G27" s="1543">
        <v>1796</v>
      </c>
      <c r="H27" s="1542">
        <v>1706</v>
      </c>
      <c r="I27" s="1543">
        <v>1706</v>
      </c>
      <c r="J27" s="1549"/>
      <c r="K27" s="1543">
        <v>1799</v>
      </c>
      <c r="L27" s="1549"/>
      <c r="M27" s="1541">
        <v>1714</v>
      </c>
    </row>
    <row r="28" spans="1:14" ht="19.5" customHeight="1">
      <c r="A28" s="1874" t="s">
        <v>12</v>
      </c>
      <c r="B28" s="1481"/>
      <c r="C28" s="856"/>
      <c r="D28" s="1490"/>
      <c r="E28" s="1646">
        <v>10261</v>
      </c>
      <c r="G28" s="1551">
        <v>10289</v>
      </c>
      <c r="H28" s="1542">
        <v>11358</v>
      </c>
      <c r="I28" s="1551">
        <v>11358</v>
      </c>
      <c r="J28" s="1549"/>
      <c r="K28" s="1551">
        <v>10997</v>
      </c>
      <c r="L28" s="1549"/>
      <c r="M28" s="1552">
        <v>10942</v>
      </c>
    </row>
    <row r="29" spans="1:14" ht="25.2">
      <c r="A29" s="931" t="s">
        <v>533</v>
      </c>
      <c r="B29" s="1481"/>
      <c r="C29" s="877"/>
      <c r="D29" s="1487"/>
      <c r="E29" s="1647">
        <v>64562</v>
      </c>
      <c r="G29" s="1648">
        <v>63902</v>
      </c>
      <c r="H29" s="1542">
        <v>65665</v>
      </c>
      <c r="I29" s="1648">
        <v>65665</v>
      </c>
      <c r="J29" s="1549"/>
      <c r="K29" s="1648">
        <v>64667</v>
      </c>
      <c r="L29" s="1549"/>
      <c r="M29" s="1649">
        <v>64042</v>
      </c>
    </row>
    <row r="30" spans="1:14" ht="25.8" thickBot="1">
      <c r="A30" s="1876" t="s">
        <v>532</v>
      </c>
      <c r="B30" s="1491"/>
      <c r="C30" s="877"/>
      <c r="D30" s="1492"/>
      <c r="E30" s="1650">
        <v>73485</v>
      </c>
      <c r="G30" s="1553">
        <v>72716</v>
      </c>
      <c r="H30" s="1542">
        <v>74247</v>
      </c>
      <c r="I30" s="1553">
        <v>74247</v>
      </c>
      <c r="J30" s="1549"/>
      <c r="K30" s="1553">
        <v>72567</v>
      </c>
      <c r="L30" s="1549"/>
      <c r="M30" s="1554">
        <v>71940</v>
      </c>
    </row>
    <row r="31" spans="1:14" ht="24.75" customHeight="1">
      <c r="A31" s="1877" t="s">
        <v>345</v>
      </c>
      <c r="B31" s="1488"/>
      <c r="C31" s="1493"/>
      <c r="D31" s="1489"/>
      <c r="E31" s="1549"/>
      <c r="G31" s="1550"/>
      <c r="H31" s="1550"/>
      <c r="I31" s="1550"/>
      <c r="J31" s="1549"/>
      <c r="K31" s="1549"/>
      <c r="L31" s="1549"/>
      <c r="M31" s="1550"/>
    </row>
    <row r="32" spans="1:14" ht="19.5" customHeight="1">
      <c r="A32" s="931" t="s">
        <v>346</v>
      </c>
      <c r="B32" s="1488"/>
      <c r="C32" s="877"/>
      <c r="D32" s="1494"/>
      <c r="E32" s="1536"/>
      <c r="G32" s="1540"/>
      <c r="H32" s="1540"/>
      <c r="I32" s="1540"/>
      <c r="J32" s="1536"/>
      <c r="K32" s="1536"/>
      <c r="L32" s="1536"/>
      <c r="M32" s="1550"/>
    </row>
    <row r="33" spans="1:13" ht="19.5" customHeight="1">
      <c r="A33" s="1874" t="s">
        <v>347</v>
      </c>
      <c r="B33" s="1496"/>
      <c r="C33" s="856"/>
      <c r="D33" s="1497"/>
      <c r="E33" s="1544">
        <v>4507</v>
      </c>
      <c r="G33" s="1545">
        <v>4099</v>
      </c>
      <c r="H33" s="1544">
        <v>4342</v>
      </c>
      <c r="I33" s="1545">
        <v>4342</v>
      </c>
      <c r="J33" s="1542"/>
      <c r="K33" s="1543">
        <v>4345</v>
      </c>
      <c r="L33" s="1555"/>
      <c r="M33" s="1541">
        <v>4729.2481246664702</v>
      </c>
    </row>
    <row r="34" spans="1:13" ht="19.5" customHeight="1">
      <c r="A34" s="1874" t="s">
        <v>348</v>
      </c>
      <c r="B34" s="1481"/>
      <c r="C34" s="856"/>
      <c r="D34" s="1497"/>
      <c r="E34" s="1542">
        <v>774</v>
      </c>
      <c r="G34" s="1543">
        <v>710</v>
      </c>
      <c r="H34" s="1542">
        <v>749</v>
      </c>
      <c r="I34" s="1543">
        <v>749</v>
      </c>
      <c r="J34" s="1542">
        <v>749</v>
      </c>
      <c r="K34" s="1543">
        <v>817</v>
      </c>
      <c r="L34" s="1555"/>
      <c r="M34" s="1541">
        <v>811</v>
      </c>
    </row>
    <row r="35" spans="1:13" ht="19.5" customHeight="1">
      <c r="A35" s="1874" t="s">
        <v>349</v>
      </c>
      <c r="B35" s="1481"/>
      <c r="C35" s="856"/>
      <c r="D35" s="1497"/>
      <c r="E35" s="1534">
        <v>392</v>
      </c>
      <c r="G35" s="1535">
        <v>329</v>
      </c>
      <c r="H35" s="1534">
        <v>397</v>
      </c>
      <c r="I35" s="1535">
        <v>397</v>
      </c>
      <c r="J35" s="1534">
        <v>397</v>
      </c>
      <c r="K35" s="1535">
        <v>335</v>
      </c>
      <c r="L35" s="1536"/>
      <c r="M35" s="1541">
        <v>332</v>
      </c>
    </row>
    <row r="36" spans="1:13" ht="19.5" customHeight="1">
      <c r="A36" s="1874" t="s">
        <v>350</v>
      </c>
      <c r="B36" s="1484"/>
      <c r="C36" s="856"/>
      <c r="D36" s="1497"/>
      <c r="E36" s="1534">
        <v>933</v>
      </c>
      <c r="G36" s="1535">
        <v>937</v>
      </c>
      <c r="H36" s="1534">
        <v>937</v>
      </c>
      <c r="I36" s="1535">
        <v>937</v>
      </c>
      <c r="J36" s="1534">
        <v>937</v>
      </c>
      <c r="K36" s="1535">
        <v>938</v>
      </c>
      <c r="L36" s="1536"/>
      <c r="M36" s="1546">
        <v>910</v>
      </c>
    </row>
    <row r="37" spans="1:13" ht="19.5" customHeight="1">
      <c r="A37" s="1874" t="s">
        <v>351</v>
      </c>
      <c r="B37" s="1486"/>
      <c r="C37" s="413"/>
      <c r="D37" s="1497"/>
      <c r="E37" s="1556">
        <v>42</v>
      </c>
      <c r="G37" s="1535">
        <v>49</v>
      </c>
      <c r="H37" s="1556">
        <v>75</v>
      </c>
      <c r="I37" s="1557">
        <v>75</v>
      </c>
      <c r="J37" s="1556">
        <v>75</v>
      </c>
      <c r="K37" s="1557">
        <v>170</v>
      </c>
      <c r="L37" s="1536"/>
      <c r="M37" s="1546">
        <v>268</v>
      </c>
    </row>
    <row r="38" spans="1:13" ht="19.5" customHeight="1">
      <c r="A38" s="1874" t="s">
        <v>313</v>
      </c>
      <c r="B38" s="1483"/>
      <c r="C38" s="413"/>
      <c r="D38" s="1497"/>
      <c r="E38" s="1542">
        <v>7669</v>
      </c>
      <c r="G38" s="1535">
        <v>7475</v>
      </c>
      <c r="H38" s="1534">
        <v>6587</v>
      </c>
      <c r="I38" s="1535">
        <v>6587</v>
      </c>
      <c r="J38" s="1542">
        <v>6587</v>
      </c>
      <c r="K38" s="1543">
        <v>6386</v>
      </c>
      <c r="L38" s="1536"/>
      <c r="M38" s="1541">
        <v>5042</v>
      </c>
    </row>
    <row r="39" spans="1:13" ht="19.5" customHeight="1">
      <c r="A39" s="1874" t="s">
        <v>352</v>
      </c>
      <c r="B39" s="1483"/>
      <c r="C39" s="413"/>
      <c r="D39" s="1497"/>
      <c r="E39" s="1651">
        <v>529</v>
      </c>
      <c r="G39" s="1558">
        <v>529</v>
      </c>
      <c r="H39" s="1547">
        <v>35</v>
      </c>
      <c r="I39" s="1558">
        <v>35</v>
      </c>
      <c r="J39" s="1547">
        <v>34</v>
      </c>
      <c r="K39" s="1558">
        <v>15</v>
      </c>
      <c r="L39" s="1549"/>
      <c r="M39" s="1559">
        <v>15</v>
      </c>
    </row>
    <row r="40" spans="1:13" s="1471" customFormat="1" ht="20.399999999999999" customHeight="1">
      <c r="A40" s="1878" t="s">
        <v>353</v>
      </c>
      <c r="B40" s="1498"/>
      <c r="C40" s="1499"/>
      <c r="D40" s="1500"/>
      <c r="E40" s="1609">
        <v>14846</v>
      </c>
      <c r="G40" s="1611">
        <v>14128</v>
      </c>
      <c r="H40" s="1609">
        <v>13122</v>
      </c>
      <c r="I40" s="1611">
        <v>13122</v>
      </c>
      <c r="J40" s="1609">
        <v>8779</v>
      </c>
      <c r="K40" s="1611">
        <v>13006</v>
      </c>
      <c r="L40" s="1612"/>
      <c r="M40" s="1613">
        <v>12107.248124666472</v>
      </c>
    </row>
    <row r="41" spans="1:13" ht="19.5" customHeight="1">
      <c r="A41" s="1878" t="s">
        <v>354</v>
      </c>
      <c r="B41" s="1486"/>
      <c r="C41" s="64"/>
      <c r="D41" s="1501"/>
      <c r="E41" s="1556"/>
      <c r="G41" s="1557"/>
      <c r="H41" s="1557"/>
      <c r="I41" s="1557"/>
      <c r="J41" s="1560"/>
      <c r="K41" s="1556"/>
      <c r="L41" s="1560"/>
      <c r="M41" s="1546"/>
    </row>
    <row r="42" spans="1:13" ht="19.5" customHeight="1">
      <c r="A42" s="1874" t="s">
        <v>348</v>
      </c>
      <c r="B42" s="1483"/>
      <c r="C42" s="64"/>
      <c r="D42" s="1502"/>
      <c r="E42" s="1534">
        <v>350</v>
      </c>
      <c r="G42" s="1535">
        <v>341</v>
      </c>
      <c r="H42" s="1534">
        <v>297</v>
      </c>
      <c r="I42" s="1535">
        <v>297</v>
      </c>
      <c r="J42" s="1534">
        <v>297</v>
      </c>
      <c r="K42" s="1535">
        <v>277</v>
      </c>
      <c r="L42" s="1560"/>
      <c r="M42" s="1541">
        <v>277</v>
      </c>
    </row>
    <row r="43" spans="1:13" ht="19.5" customHeight="1">
      <c r="A43" s="1874" t="s">
        <v>355</v>
      </c>
      <c r="B43" s="1486"/>
      <c r="C43" s="413"/>
      <c r="D43" s="1501"/>
      <c r="E43" s="1542">
        <v>32835</v>
      </c>
      <c r="G43" s="1535">
        <v>32606</v>
      </c>
      <c r="H43" s="1542">
        <v>32918</v>
      </c>
      <c r="I43" s="1543">
        <v>32918</v>
      </c>
      <c r="J43" s="1542">
        <v>32918</v>
      </c>
      <c r="K43" s="1543">
        <v>31283</v>
      </c>
      <c r="L43" s="1560"/>
      <c r="M43" s="1546">
        <v>31135</v>
      </c>
    </row>
    <row r="44" spans="1:13" ht="24.6">
      <c r="A44" s="1874" t="s">
        <v>529</v>
      </c>
      <c r="B44" s="1486"/>
      <c r="C44" s="413"/>
      <c r="D44" s="1501"/>
      <c r="E44" s="1542">
        <v>5244</v>
      </c>
      <c r="G44" s="1543">
        <v>5256</v>
      </c>
      <c r="H44" s="1542">
        <v>5271</v>
      </c>
      <c r="I44" s="1543">
        <v>5271</v>
      </c>
      <c r="J44" s="1542">
        <v>5271</v>
      </c>
      <c r="K44" s="1543">
        <v>4981</v>
      </c>
      <c r="L44" s="1560"/>
      <c r="M44" s="1546">
        <v>4869</v>
      </c>
    </row>
    <row r="45" spans="1:13" ht="20.100000000000001" customHeight="1">
      <c r="A45" s="1874" t="s">
        <v>356</v>
      </c>
      <c r="B45" s="1483"/>
      <c r="C45" s="413"/>
      <c r="D45" s="1502"/>
      <c r="E45" s="1534">
        <v>1204</v>
      </c>
      <c r="G45" s="1535">
        <v>1238</v>
      </c>
      <c r="H45" s="1534">
        <v>1202</v>
      </c>
      <c r="I45" s="1535">
        <v>1202</v>
      </c>
      <c r="J45" s="1534">
        <v>1202</v>
      </c>
      <c r="K45" s="1535">
        <v>1227</v>
      </c>
      <c r="L45" s="1536"/>
      <c r="M45" s="1541">
        <v>1278</v>
      </c>
    </row>
    <row r="46" spans="1:13" ht="19.5" customHeight="1">
      <c r="A46" s="1874" t="s">
        <v>357</v>
      </c>
      <c r="B46" s="1483"/>
      <c r="C46" s="413"/>
      <c r="D46" s="1497"/>
      <c r="E46" s="1646">
        <v>1646</v>
      </c>
      <c r="G46" s="1551">
        <v>1166</v>
      </c>
      <c r="H46" s="1542">
        <v>1427</v>
      </c>
      <c r="I46" s="1551">
        <v>1427</v>
      </c>
      <c r="J46" s="1542">
        <v>1427</v>
      </c>
      <c r="K46" s="1551">
        <v>1421</v>
      </c>
      <c r="L46" s="1536"/>
      <c r="M46" s="1552">
        <v>1717</v>
      </c>
    </row>
    <row r="47" spans="1:13" ht="25.2">
      <c r="A47" s="931" t="s">
        <v>528</v>
      </c>
      <c r="B47" s="1486"/>
      <c r="C47" s="64"/>
      <c r="D47" s="1503"/>
      <c r="E47" s="1834">
        <v>41279</v>
      </c>
      <c r="F47" s="486"/>
      <c r="G47" s="1604">
        <v>40607</v>
      </c>
      <c r="H47" s="1603">
        <v>41115</v>
      </c>
      <c r="I47" s="1604">
        <v>41115</v>
      </c>
      <c r="J47" s="1603">
        <v>41115</v>
      </c>
      <c r="K47" s="1604">
        <v>39189</v>
      </c>
      <c r="L47" s="1605"/>
      <c r="M47" s="1606">
        <v>39276</v>
      </c>
    </row>
    <row r="48" spans="1:13" ht="25.2">
      <c r="A48" s="931" t="s">
        <v>530</v>
      </c>
      <c r="B48" s="1483"/>
      <c r="C48" s="64"/>
      <c r="D48" s="1504"/>
      <c r="E48" s="1834">
        <v>56125</v>
      </c>
      <c r="F48" s="486"/>
      <c r="G48" s="1607">
        <v>54735</v>
      </c>
      <c r="H48" s="1603">
        <v>54237</v>
      </c>
      <c r="I48" s="1607">
        <v>54237</v>
      </c>
      <c r="J48" s="1603">
        <v>49894</v>
      </c>
      <c r="K48" s="1607">
        <v>52195</v>
      </c>
      <c r="L48" s="1605"/>
      <c r="M48" s="1608">
        <v>51383.248124666468</v>
      </c>
    </row>
    <row r="49" spans="1:13" ht="6" customHeight="1">
      <c r="A49" s="1872" t="s">
        <v>11</v>
      </c>
      <c r="B49" s="1495"/>
      <c r="C49" s="76"/>
      <c r="D49" s="1494"/>
      <c r="E49" s="1561"/>
      <c r="G49" s="1562"/>
      <c r="H49" s="1562"/>
      <c r="I49" s="1562"/>
      <c r="J49" s="1536"/>
      <c r="K49" s="1561"/>
      <c r="L49" s="1536"/>
      <c r="M49" s="1550"/>
    </row>
    <row r="50" spans="1:13" ht="20.100000000000001" customHeight="1">
      <c r="A50" s="1872" t="s">
        <v>358</v>
      </c>
      <c r="B50" s="1495"/>
      <c r="C50" s="76"/>
      <c r="D50" s="1494"/>
      <c r="E50" s="1561"/>
      <c r="G50" s="1562"/>
      <c r="H50" s="1562"/>
      <c r="I50" s="1562"/>
      <c r="J50" s="1536"/>
      <c r="K50" s="1561"/>
      <c r="L50" s="1536"/>
      <c r="M50" s="1550"/>
    </row>
    <row r="51" spans="1:13" ht="19.350000000000001" customHeight="1">
      <c r="A51" s="931" t="s">
        <v>359</v>
      </c>
      <c r="B51" s="1495"/>
      <c r="C51" s="64"/>
      <c r="D51" s="1494"/>
      <c r="E51" s="1561"/>
      <c r="G51" s="1562"/>
      <c r="H51" s="1562"/>
      <c r="I51" s="1562"/>
      <c r="J51" s="1536"/>
      <c r="K51" s="1561"/>
      <c r="L51" s="1536"/>
      <c r="M51" s="1550"/>
    </row>
    <row r="52" spans="1:13" ht="19.5" customHeight="1">
      <c r="A52" s="1874" t="s">
        <v>360</v>
      </c>
      <c r="B52" s="1486"/>
      <c r="C52" s="413"/>
      <c r="D52" s="1501"/>
      <c r="E52" s="1563">
        <v>3533</v>
      </c>
      <c r="G52" s="1564">
        <v>3559</v>
      </c>
      <c r="H52" s="1563">
        <v>3559</v>
      </c>
      <c r="I52" s="1564">
        <v>3559</v>
      </c>
      <c r="J52" s="1536"/>
      <c r="K52" s="1564">
        <v>3614</v>
      </c>
      <c r="L52" s="1536"/>
      <c r="M52" s="1546">
        <v>3667</v>
      </c>
    </row>
    <row r="53" spans="1:13" ht="20.100000000000001" customHeight="1">
      <c r="A53" s="1874" t="s">
        <v>361</v>
      </c>
      <c r="B53" s="1486"/>
      <c r="C53" s="413"/>
      <c r="D53" s="1501"/>
      <c r="E53" s="1563">
        <v>20860</v>
      </c>
      <c r="G53" s="1564">
        <v>20860</v>
      </c>
      <c r="H53" s="1563">
        <v>20860</v>
      </c>
      <c r="I53" s="1564">
        <v>20860</v>
      </c>
      <c r="J53" s="1536"/>
      <c r="K53" s="1564">
        <v>20859</v>
      </c>
      <c r="L53" s="1536"/>
      <c r="M53" s="1546">
        <v>20859</v>
      </c>
    </row>
    <row r="54" spans="1:13" ht="19.350000000000001" customHeight="1">
      <c r="A54" s="1874" t="s">
        <v>362</v>
      </c>
      <c r="B54" s="1486"/>
      <c r="C54" s="413"/>
      <c r="D54" s="1501"/>
      <c r="E54" s="1556">
        <v>1278</v>
      </c>
      <c r="G54" s="1557">
        <v>1271</v>
      </c>
      <c r="H54" s="1556">
        <v>1263</v>
      </c>
      <c r="I54" s="1557">
        <v>1263</v>
      </c>
      <c r="J54" s="1536"/>
      <c r="K54" s="1557">
        <v>1241</v>
      </c>
      <c r="L54" s="1536"/>
      <c r="M54" s="1546">
        <v>1258</v>
      </c>
    </row>
    <row r="55" spans="1:13" ht="20.100000000000001" customHeight="1">
      <c r="A55" s="1874" t="s">
        <v>457</v>
      </c>
      <c r="B55" s="1483"/>
      <c r="C55" s="413"/>
      <c r="D55" s="1502"/>
      <c r="E55" s="1542">
        <v>-159</v>
      </c>
      <c r="G55" s="1537">
        <v>17</v>
      </c>
      <c r="H55" s="1542">
        <v>-15</v>
      </c>
      <c r="I55" s="1543">
        <v>-15</v>
      </c>
      <c r="J55" s="1536"/>
      <c r="K55" s="1543">
        <v>46</v>
      </c>
      <c r="L55" s="1536"/>
      <c r="M55" s="1541">
        <v>-42</v>
      </c>
    </row>
    <row r="56" spans="1:13" ht="24.6">
      <c r="A56" s="1874" t="s">
        <v>531</v>
      </c>
      <c r="B56" s="1483"/>
      <c r="C56" s="413"/>
      <c r="D56" s="1497"/>
      <c r="E56" s="1646">
        <v>-8441</v>
      </c>
      <c r="G56" s="1551">
        <v>-8029</v>
      </c>
      <c r="H56" s="1542">
        <v>-5974</v>
      </c>
      <c r="I56" s="1551">
        <v>-5974</v>
      </c>
      <c r="J56" s="1536"/>
      <c r="K56" s="1551">
        <v>-5711</v>
      </c>
      <c r="L56" s="1536"/>
      <c r="M56" s="1552">
        <v>-5513</v>
      </c>
    </row>
    <row r="57" spans="1:13" ht="25.2">
      <c r="A57" s="931" t="s">
        <v>527</v>
      </c>
      <c r="B57" s="1483"/>
      <c r="C57" s="64"/>
      <c r="D57" s="1503"/>
      <c r="E57" s="1603">
        <v>17071</v>
      </c>
      <c r="F57" s="486"/>
      <c r="G57" s="1617">
        <v>17678</v>
      </c>
      <c r="H57" s="1603">
        <v>19693</v>
      </c>
      <c r="I57" s="1617">
        <v>19693</v>
      </c>
      <c r="J57" s="1605"/>
      <c r="K57" s="1617">
        <v>20049</v>
      </c>
      <c r="L57" s="1605"/>
      <c r="M57" s="1618">
        <v>20229</v>
      </c>
    </row>
    <row r="58" spans="1:13" ht="19.350000000000001" customHeight="1">
      <c r="A58" s="931" t="s">
        <v>472</v>
      </c>
      <c r="B58" s="1483"/>
      <c r="C58" s="64"/>
      <c r="D58" s="1505"/>
      <c r="E58" s="1835">
        <v>289</v>
      </c>
      <c r="F58" s="486"/>
      <c r="G58" s="1836">
        <v>303</v>
      </c>
      <c r="H58" s="1603">
        <v>317</v>
      </c>
      <c r="I58" s="1837">
        <v>317</v>
      </c>
      <c r="J58" s="1605"/>
      <c r="K58" s="1837">
        <v>323</v>
      </c>
      <c r="L58" s="1605"/>
      <c r="M58" s="1838">
        <v>328</v>
      </c>
    </row>
    <row r="59" spans="1:13" ht="25.2">
      <c r="A59" s="1879" t="s">
        <v>535</v>
      </c>
      <c r="B59" s="1483"/>
      <c r="C59" s="64"/>
      <c r="D59" s="1506"/>
      <c r="E59" s="1839">
        <v>17360</v>
      </c>
      <c r="F59" s="486"/>
      <c r="G59" s="1614">
        <v>17981</v>
      </c>
      <c r="H59" s="1603">
        <v>20010</v>
      </c>
      <c r="I59" s="1614">
        <v>20010</v>
      </c>
      <c r="J59" s="1605"/>
      <c r="K59" s="1614">
        <v>20372</v>
      </c>
      <c r="L59" s="1605"/>
      <c r="M59" s="1610">
        <v>20557</v>
      </c>
    </row>
    <row r="60" spans="1:13" ht="25.8" thickBot="1">
      <c r="A60" s="1880" t="s">
        <v>526</v>
      </c>
      <c r="B60" s="1507"/>
      <c r="C60" s="64"/>
      <c r="D60" s="1508"/>
      <c r="E60" s="1840">
        <v>73485</v>
      </c>
      <c r="F60" s="486"/>
      <c r="G60" s="1615">
        <v>72716</v>
      </c>
      <c r="H60" s="1603">
        <v>74247</v>
      </c>
      <c r="I60" s="1615">
        <v>74247</v>
      </c>
      <c r="J60" s="1605"/>
      <c r="K60" s="1615">
        <v>72567</v>
      </c>
      <c r="L60" s="1605"/>
      <c r="M60" s="1616">
        <v>71940.248124666468</v>
      </c>
    </row>
    <row r="61" spans="1:13" ht="23.25" customHeight="1" thickBot="1">
      <c r="A61" s="1880" t="s">
        <v>226</v>
      </c>
      <c r="B61" s="1509"/>
      <c r="C61" s="64"/>
      <c r="D61" s="1510"/>
      <c r="E61" s="1841">
        <v>912.3</v>
      </c>
      <c r="F61" s="486"/>
      <c r="G61" s="1842">
        <v>912.3</v>
      </c>
      <c r="H61" s="1605"/>
      <c r="I61" s="1843">
        <v>912.3</v>
      </c>
      <c r="J61" s="1605"/>
      <c r="K61" s="1843">
        <v>912.3</v>
      </c>
      <c r="L61" s="1605"/>
      <c r="M61" s="1844">
        <v>912.3</v>
      </c>
    </row>
    <row r="62" spans="1:13" ht="15.75" customHeight="1">
      <c r="A62" s="488"/>
      <c r="B62" s="488"/>
      <c r="C62" s="488"/>
      <c r="D62" s="489"/>
      <c r="E62" s="488"/>
      <c r="F62" s="488"/>
      <c r="G62" s="932"/>
      <c r="H62" s="936"/>
      <c r="I62" s="936"/>
      <c r="J62" s="936"/>
      <c r="K62" s="936"/>
      <c r="L62" s="936"/>
      <c r="M62" s="936"/>
    </row>
    <row r="63" spans="1:13" ht="53.25" customHeight="1">
      <c r="A63" s="1945" t="s">
        <v>525</v>
      </c>
      <c r="B63" s="1945"/>
      <c r="C63" s="1945"/>
      <c r="D63" s="1945"/>
      <c r="E63" s="1945"/>
      <c r="F63" s="1945"/>
      <c r="G63" s="1945"/>
      <c r="H63" s="1945"/>
      <c r="I63" s="1945"/>
      <c r="J63" s="1945"/>
      <c r="K63" s="1945"/>
      <c r="L63" s="1945"/>
      <c r="M63" s="1945"/>
    </row>
    <row r="64" spans="1:13">
      <c r="A64" s="936"/>
      <c r="B64" s="934"/>
      <c r="C64" s="936"/>
      <c r="D64" s="936"/>
      <c r="E64" s="934"/>
      <c r="F64" s="936"/>
      <c r="G64" s="936"/>
      <c r="H64" s="934"/>
      <c r="I64" s="936"/>
      <c r="J64" s="936"/>
      <c r="K64" s="936"/>
      <c r="L64" s="936"/>
      <c r="M64" s="936"/>
    </row>
  </sheetData>
  <mergeCells count="1">
    <mergeCell ref="A63:M63"/>
  </mergeCells>
  <printOptions horizontalCentered="1"/>
  <pageMargins left="0.51181102362204722" right="0.51181102362204722" top="0.51181102362204722" bottom="0.51181102362204722" header="0.51181102362204722" footer="0.51181102362204722"/>
  <pageSetup scale="41" firstPageNumber="2" orientation="landscape" useFirstPageNumber="1" r:id="rId1"/>
  <headerFooter scaleWithDoc="0">
    <oddFooter>&amp;R&amp;8BCE Information financière supplémentaire – Quatrième trimestre de 2024 Page 11</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pageSetUpPr fitToPage="1"/>
  </sheetPr>
  <dimension ref="A1:M145"/>
  <sheetViews>
    <sheetView view="pageBreakPreview" zoomScale="70" zoomScaleNormal="70" zoomScaleSheetLayoutView="70" workbookViewId="0"/>
  </sheetViews>
  <sheetFormatPr defaultColWidth="9.44140625" defaultRowHeight="16.8"/>
  <cols>
    <col min="1" max="1" width="158.44140625" style="60" customWidth="1"/>
    <col min="2" max="2" width="16.5546875" style="57" customWidth="1"/>
    <col min="3" max="3" width="1.5546875" style="57" customWidth="1"/>
    <col min="4" max="4" width="16.5546875" style="57" customWidth="1"/>
    <col min="5" max="5" width="1.5546875" style="57" customWidth="1"/>
    <col min="6" max="6" width="16.5546875" style="57" customWidth="1"/>
    <col min="7" max="7" width="2" style="57" hidden="1" customWidth="1"/>
    <col min="8" max="8" width="16.5546875" style="57" customWidth="1"/>
    <col min="9" max="9" width="1.5546875" style="60" customWidth="1"/>
    <col min="10" max="10" width="16.5546875" style="60" customWidth="1"/>
    <col min="11" max="11" width="1.5546875" style="60" customWidth="1"/>
    <col min="12" max="12" width="16.5546875" style="60" customWidth="1"/>
    <col min="13" max="13" width="1.5546875" style="83" customWidth="1"/>
    <col min="14" max="31" width="9.44140625" style="60" customWidth="1"/>
    <col min="32" max="16384" width="9.44140625" style="60"/>
  </cols>
  <sheetData>
    <row r="1" spans="1:13" ht="22.8">
      <c r="A1" s="387"/>
      <c r="L1" s="389" t="s">
        <v>2</v>
      </c>
      <c r="M1" s="316"/>
    </row>
    <row r="2" spans="1:13" ht="22.8">
      <c r="A2" s="387"/>
      <c r="L2" s="428" t="s">
        <v>363</v>
      </c>
      <c r="M2" s="316"/>
    </row>
    <row r="3" spans="1:13" ht="24.75" customHeight="1" thickBot="1">
      <c r="A3" s="387"/>
    </row>
    <row r="4" spans="1:13" ht="20.25" customHeight="1" thickTop="1">
      <c r="A4" s="497"/>
      <c r="B4" s="996" t="s">
        <v>308</v>
      </c>
      <c r="C4" s="978"/>
      <c r="D4" s="997" t="s">
        <v>308</v>
      </c>
      <c r="E4" s="61"/>
      <c r="F4" s="998" t="s">
        <v>234</v>
      </c>
      <c r="G4" s="75"/>
      <c r="H4" s="423" t="s">
        <v>93</v>
      </c>
      <c r="I4" s="75"/>
      <c r="J4" s="424" t="s">
        <v>93</v>
      </c>
      <c r="K4" s="497"/>
      <c r="L4" s="998" t="s">
        <v>234</v>
      </c>
    </row>
    <row r="5" spans="1:13" ht="20.25" customHeight="1" thickBot="1">
      <c r="A5" s="1003" t="s">
        <v>257</v>
      </c>
      <c r="B5" s="999">
        <v>2024</v>
      </c>
      <c r="C5" s="1000"/>
      <c r="D5" s="1001">
        <v>2023</v>
      </c>
      <c r="E5" s="434"/>
      <c r="F5" s="1002" t="s">
        <v>237</v>
      </c>
      <c r="G5" s="75"/>
      <c r="H5" s="425">
        <v>2024</v>
      </c>
      <c r="I5" s="426"/>
      <c r="J5" s="72">
        <v>2023</v>
      </c>
      <c r="K5" s="424"/>
      <c r="L5" s="1002" t="s">
        <v>237</v>
      </c>
      <c r="M5" s="858"/>
    </row>
    <row r="6" spans="1:13" ht="6.75" customHeight="1">
      <c r="A6" s="237"/>
      <c r="B6" s="937"/>
      <c r="C6" s="497"/>
      <c r="D6" s="497"/>
      <c r="E6" s="400"/>
      <c r="F6" s="400"/>
      <c r="G6" s="62"/>
      <c r="H6" s="937"/>
      <c r="I6" s="497"/>
      <c r="J6" s="497"/>
      <c r="K6" s="400"/>
      <c r="L6" s="400"/>
      <c r="M6" s="522"/>
    </row>
    <row r="7" spans="1:13" ht="21">
      <c r="A7" s="1004" t="s">
        <v>219</v>
      </c>
      <c r="B7" s="1348">
        <v>505</v>
      </c>
      <c r="C7" s="1346"/>
      <c r="D7" s="1347">
        <v>435</v>
      </c>
      <c r="E7" s="80"/>
      <c r="F7" s="1233">
        <v>70</v>
      </c>
      <c r="G7" s="82"/>
      <c r="H7" s="1348">
        <v>375</v>
      </c>
      <c r="I7" s="1346"/>
      <c r="J7" s="1347">
        <v>2327</v>
      </c>
      <c r="K7" s="80"/>
      <c r="L7" s="1233">
        <v>-1952</v>
      </c>
      <c r="M7" s="879"/>
    </row>
    <row r="8" spans="1:13" ht="21">
      <c r="A8" s="1004" t="s">
        <v>458</v>
      </c>
      <c r="B8" s="1345"/>
      <c r="C8" s="82"/>
      <c r="D8" s="80"/>
      <c r="E8" s="80"/>
      <c r="F8" s="80"/>
      <c r="G8" s="82"/>
      <c r="H8" s="1345"/>
      <c r="I8" s="82"/>
      <c r="J8" s="1347"/>
      <c r="K8" s="80"/>
      <c r="L8" s="80"/>
      <c r="M8" s="879"/>
    </row>
    <row r="9" spans="1:13" ht="21">
      <c r="A9" s="1005" t="s">
        <v>209</v>
      </c>
      <c r="B9" s="1348">
        <v>154</v>
      </c>
      <c r="C9" s="82"/>
      <c r="D9" s="1347">
        <v>41</v>
      </c>
      <c r="E9" s="80"/>
      <c r="F9" s="1347">
        <v>113</v>
      </c>
      <c r="G9" s="1349"/>
      <c r="H9" s="1348">
        <v>454</v>
      </c>
      <c r="I9" s="82"/>
      <c r="J9" s="1347">
        <v>200</v>
      </c>
      <c r="K9" s="80"/>
      <c r="L9" s="1347">
        <v>254</v>
      </c>
      <c r="M9" s="879"/>
    </row>
    <row r="10" spans="1:13" ht="21">
      <c r="A10" s="1527" t="s">
        <v>364</v>
      </c>
      <c r="B10" s="1348">
        <v>1250</v>
      </c>
      <c r="C10" s="82"/>
      <c r="D10" s="1347">
        <v>1253</v>
      </c>
      <c r="E10" s="80"/>
      <c r="F10" s="1347">
        <v>-3</v>
      </c>
      <c r="G10" s="1349"/>
      <c r="H10" s="1348">
        <v>5041</v>
      </c>
      <c r="I10" s="82"/>
      <c r="J10" s="1347">
        <v>4918</v>
      </c>
      <c r="K10" s="80"/>
      <c r="L10" s="1347">
        <v>123</v>
      </c>
      <c r="M10" s="879"/>
    </row>
    <row r="11" spans="1:13" ht="21">
      <c r="A11" s="1528" t="s">
        <v>365</v>
      </c>
      <c r="B11" s="1348">
        <v>33</v>
      </c>
      <c r="C11" s="82"/>
      <c r="D11" s="1347">
        <v>23</v>
      </c>
      <c r="E11" s="80"/>
      <c r="F11" s="1347">
        <v>10</v>
      </c>
      <c r="G11" s="1349"/>
      <c r="H11" s="1348">
        <v>142</v>
      </c>
      <c r="I11" s="82"/>
      <c r="J11" s="1347">
        <v>98</v>
      </c>
      <c r="K11" s="80"/>
      <c r="L11" s="1347">
        <v>44</v>
      </c>
      <c r="M11" s="879"/>
    </row>
    <row r="12" spans="1:13" ht="21">
      <c r="A12" s="1528" t="s">
        <v>366</v>
      </c>
      <c r="B12" s="1348">
        <v>400</v>
      </c>
      <c r="C12" s="82"/>
      <c r="D12" s="1347">
        <v>374</v>
      </c>
      <c r="E12" s="80"/>
      <c r="F12" s="1347">
        <v>26</v>
      </c>
      <c r="G12" s="1349"/>
      <c r="H12" s="1348">
        <v>1590</v>
      </c>
      <c r="I12" s="82"/>
      <c r="J12" s="1347">
        <v>1408</v>
      </c>
      <c r="K12" s="80"/>
      <c r="L12" s="1347">
        <v>182</v>
      </c>
      <c r="M12" s="879"/>
    </row>
    <row r="13" spans="1:13" ht="21">
      <c r="A13" s="1528" t="s">
        <v>215</v>
      </c>
      <c r="B13" s="1348">
        <v>4</v>
      </c>
      <c r="C13" s="82"/>
      <c r="D13" s="1347">
        <v>109</v>
      </c>
      <c r="E13" s="80"/>
      <c r="F13" s="1347">
        <v>-105</v>
      </c>
      <c r="G13" s="1349"/>
      <c r="H13" s="1348">
        <v>2190</v>
      </c>
      <c r="I13" s="82"/>
      <c r="J13" s="1347">
        <v>143</v>
      </c>
      <c r="K13" s="80"/>
      <c r="L13" s="1347">
        <v>2047</v>
      </c>
      <c r="M13" s="879"/>
    </row>
    <row r="14" spans="1:13" ht="21">
      <c r="A14" s="1528" t="s">
        <v>459</v>
      </c>
      <c r="B14" s="1348">
        <v>1</v>
      </c>
      <c r="C14" s="82"/>
      <c r="D14" s="1347">
        <v>-2</v>
      </c>
      <c r="E14" s="80"/>
      <c r="F14" s="1347">
        <v>3</v>
      </c>
      <c r="G14" s="1349"/>
      <c r="H14" s="1348">
        <v>-57</v>
      </c>
      <c r="I14" s="82"/>
      <c r="J14" s="1347">
        <v>-80</v>
      </c>
      <c r="K14" s="80"/>
      <c r="L14" s="1347">
        <v>23</v>
      </c>
      <c r="M14" s="879"/>
    </row>
    <row r="15" spans="1:13" ht="21">
      <c r="A15" s="1528" t="s">
        <v>367</v>
      </c>
      <c r="B15" s="1358">
        <v>0</v>
      </c>
      <c r="C15" s="82"/>
      <c r="D15" s="1347">
        <v>204</v>
      </c>
      <c r="E15" s="80"/>
      <c r="F15" s="1347">
        <v>-204</v>
      </c>
      <c r="G15" s="1349"/>
      <c r="H15" s="1348">
        <v>247</v>
      </c>
      <c r="I15" s="82"/>
      <c r="J15" s="1347">
        <v>581</v>
      </c>
      <c r="K15" s="80"/>
      <c r="L15" s="1347">
        <v>-334</v>
      </c>
      <c r="M15" s="879"/>
    </row>
    <row r="16" spans="1:13" ht="21">
      <c r="A16" s="1528" t="s">
        <v>217</v>
      </c>
      <c r="B16" s="1348">
        <v>175</v>
      </c>
      <c r="C16" s="82"/>
      <c r="D16" s="1347">
        <v>210</v>
      </c>
      <c r="E16" s="80"/>
      <c r="F16" s="1347">
        <v>-35</v>
      </c>
      <c r="G16" s="1349"/>
      <c r="H16" s="1348">
        <v>577</v>
      </c>
      <c r="I16" s="82"/>
      <c r="J16" s="1347">
        <v>996</v>
      </c>
      <c r="K16" s="80"/>
      <c r="L16" s="1347">
        <v>-419</v>
      </c>
      <c r="M16" s="879"/>
    </row>
    <row r="17" spans="1:13" ht="21">
      <c r="A17" s="1528" t="s">
        <v>368</v>
      </c>
      <c r="B17" s="1348">
        <v>-12</v>
      </c>
      <c r="C17" s="82"/>
      <c r="D17" s="1347">
        <v>-12</v>
      </c>
      <c r="E17" s="80"/>
      <c r="F17" s="1350">
        <v>0</v>
      </c>
      <c r="G17" s="1349"/>
      <c r="H17" s="1348">
        <v>-52</v>
      </c>
      <c r="I17" s="82"/>
      <c r="J17" s="1347">
        <v>-52</v>
      </c>
      <c r="K17" s="80"/>
      <c r="L17" s="1350">
        <v>0</v>
      </c>
      <c r="M17" s="879"/>
    </row>
    <row r="18" spans="1:13" ht="21">
      <c r="A18" s="1528" t="s">
        <v>369</v>
      </c>
      <c r="B18" s="1348">
        <v>-14</v>
      </c>
      <c r="C18" s="82"/>
      <c r="D18" s="1347">
        <v>-16</v>
      </c>
      <c r="E18" s="80"/>
      <c r="F18" s="1347">
        <v>2</v>
      </c>
      <c r="G18" s="1349"/>
      <c r="H18" s="1348">
        <v>-61</v>
      </c>
      <c r="I18" s="82"/>
      <c r="J18" s="1347">
        <v>-64</v>
      </c>
      <c r="K18" s="80"/>
      <c r="L18" s="1347">
        <v>3</v>
      </c>
      <c r="M18" s="879"/>
    </row>
    <row r="19" spans="1:13" ht="21">
      <c r="A19" s="1528" t="s">
        <v>370</v>
      </c>
      <c r="B19" s="1348">
        <v>-57</v>
      </c>
      <c r="C19" s="82"/>
      <c r="D19" s="1347">
        <v>-59</v>
      </c>
      <c r="E19" s="80"/>
      <c r="F19" s="1347">
        <v>2</v>
      </c>
      <c r="G19" s="1349"/>
      <c r="H19" s="1348">
        <v>-330</v>
      </c>
      <c r="I19" s="82"/>
      <c r="J19" s="1347">
        <v>-178</v>
      </c>
      <c r="K19" s="80"/>
      <c r="L19" s="1347">
        <v>-152</v>
      </c>
      <c r="M19" s="879"/>
    </row>
    <row r="20" spans="1:13" ht="21">
      <c r="A20" s="1528" t="s">
        <v>371</v>
      </c>
      <c r="B20" s="1348">
        <v>-392</v>
      </c>
      <c r="C20" s="82"/>
      <c r="D20" s="1347">
        <v>-326</v>
      </c>
      <c r="E20" s="80"/>
      <c r="F20" s="1347">
        <v>-66</v>
      </c>
      <c r="G20" s="1349"/>
      <c r="H20" s="1348">
        <v>-1759</v>
      </c>
      <c r="I20" s="82"/>
      <c r="J20" s="1347">
        <v>-1486</v>
      </c>
      <c r="K20" s="80"/>
      <c r="L20" s="1347">
        <v>-273</v>
      </c>
      <c r="M20" s="879"/>
    </row>
    <row r="21" spans="1:13" ht="21">
      <c r="A21" s="1528" t="s">
        <v>372</v>
      </c>
      <c r="B21" s="1348">
        <v>-221</v>
      </c>
      <c r="C21" s="82"/>
      <c r="D21" s="1347">
        <v>-169</v>
      </c>
      <c r="E21" s="80"/>
      <c r="F21" s="1347">
        <v>-52</v>
      </c>
      <c r="G21" s="1349"/>
      <c r="H21" s="1348">
        <v>-783</v>
      </c>
      <c r="I21" s="82"/>
      <c r="J21" s="1347">
        <v>-700</v>
      </c>
      <c r="K21" s="80"/>
      <c r="L21" s="1347">
        <v>-83</v>
      </c>
      <c r="M21" s="879"/>
    </row>
    <row r="22" spans="1:13" ht="21" customHeight="1">
      <c r="A22" s="1528" t="s">
        <v>323</v>
      </c>
      <c r="B22" s="1348">
        <v>-25</v>
      </c>
      <c r="C22" s="82"/>
      <c r="D22" s="1347">
        <v>-3</v>
      </c>
      <c r="E22" s="80"/>
      <c r="F22" s="1347">
        <v>-22</v>
      </c>
      <c r="G22" s="1349"/>
      <c r="H22" s="1348">
        <v>-52</v>
      </c>
      <c r="I22" s="82"/>
      <c r="J22" s="1347">
        <v>-8</v>
      </c>
      <c r="K22" s="80"/>
      <c r="L22" s="1347">
        <v>-44</v>
      </c>
      <c r="M22" s="879"/>
    </row>
    <row r="23" spans="1:13" ht="21" customHeight="1" thickBot="1">
      <c r="A23" s="1529" t="s">
        <v>374</v>
      </c>
      <c r="B23" s="1348">
        <v>76</v>
      </c>
      <c r="C23" s="82"/>
      <c r="D23" s="1347">
        <v>311</v>
      </c>
      <c r="E23" s="80"/>
      <c r="F23" s="1347">
        <v>-235</v>
      </c>
      <c r="G23" s="1349"/>
      <c r="H23" s="1348">
        <v>-534</v>
      </c>
      <c r="I23" s="82"/>
      <c r="J23" s="1347">
        <v>-157</v>
      </c>
      <c r="K23" s="80"/>
      <c r="L23" s="1347">
        <v>-377</v>
      </c>
      <c r="M23" s="879"/>
    </row>
    <row r="24" spans="1:13" ht="21">
      <c r="A24" s="1007" t="s">
        <v>320</v>
      </c>
      <c r="B24" s="1351">
        <v>1877</v>
      </c>
      <c r="C24" s="1352"/>
      <c r="D24" s="1353">
        <v>2373</v>
      </c>
      <c r="E24" s="80"/>
      <c r="F24" s="1353">
        <v>-496</v>
      </c>
      <c r="G24" s="82"/>
      <c r="H24" s="1351">
        <v>6988</v>
      </c>
      <c r="I24" s="1352"/>
      <c r="J24" s="1354">
        <v>7946</v>
      </c>
      <c r="K24" s="80"/>
      <c r="L24" s="1353">
        <v>-958</v>
      </c>
      <c r="M24" s="879"/>
    </row>
    <row r="25" spans="1:13" ht="21">
      <c r="A25" s="1006" t="s">
        <v>265</v>
      </c>
      <c r="B25" s="1355">
        <v>-963</v>
      </c>
      <c r="C25" s="82"/>
      <c r="D25" s="1347">
        <v>-1029</v>
      </c>
      <c r="E25" s="80"/>
      <c r="F25" s="1347">
        <v>66</v>
      </c>
      <c r="G25" s="1349"/>
      <c r="H25" s="1355">
        <v>-3897</v>
      </c>
      <c r="I25" s="82"/>
      <c r="J25" s="1347">
        <v>-4581</v>
      </c>
      <c r="K25" s="80"/>
      <c r="L25" s="1347">
        <v>684</v>
      </c>
      <c r="M25" s="879"/>
    </row>
    <row r="26" spans="1:13" ht="21">
      <c r="A26" s="1008" t="s">
        <v>321</v>
      </c>
      <c r="B26" s="1348">
        <v>-53</v>
      </c>
      <c r="C26" s="82"/>
      <c r="D26" s="1347">
        <v>-46</v>
      </c>
      <c r="E26" s="80"/>
      <c r="F26" s="1347">
        <v>-7</v>
      </c>
      <c r="G26" s="1349"/>
      <c r="H26" s="1348">
        <v>-187</v>
      </c>
      <c r="I26" s="82"/>
      <c r="J26" s="1347">
        <v>-182</v>
      </c>
      <c r="K26" s="80"/>
      <c r="L26" s="1347">
        <v>-5</v>
      </c>
      <c r="M26" s="879"/>
    </row>
    <row r="27" spans="1:13" ht="21">
      <c r="A27" s="1009" t="s">
        <v>375</v>
      </c>
      <c r="B27" s="1348">
        <v>-12</v>
      </c>
      <c r="C27" s="82"/>
      <c r="D27" s="1347">
        <v>-12</v>
      </c>
      <c r="E27" s="80"/>
      <c r="F27" s="1350">
        <v>0</v>
      </c>
      <c r="G27" s="1349"/>
      <c r="H27" s="1348">
        <v>-68</v>
      </c>
      <c r="I27" s="82"/>
      <c r="J27" s="1347">
        <v>-47</v>
      </c>
      <c r="K27" s="80"/>
      <c r="L27" s="1347">
        <v>-21</v>
      </c>
      <c r="M27" s="879"/>
    </row>
    <row r="28" spans="1:13" ht="21.6" thickBot="1">
      <c r="A28" s="1010" t="s">
        <v>323</v>
      </c>
      <c r="B28" s="1348">
        <v>25</v>
      </c>
      <c r="C28" s="80"/>
      <c r="D28" s="1347">
        <v>3</v>
      </c>
      <c r="E28" s="80"/>
      <c r="F28" s="1347">
        <v>22</v>
      </c>
      <c r="G28" s="1349"/>
      <c r="H28" s="1348">
        <v>52</v>
      </c>
      <c r="I28" s="80"/>
      <c r="J28" s="1347">
        <v>8</v>
      </c>
      <c r="K28" s="80"/>
      <c r="L28" s="1347">
        <v>44</v>
      </c>
      <c r="M28" s="879"/>
    </row>
    <row r="29" spans="1:13" s="341" customFormat="1" ht="18.75" customHeight="1">
      <c r="A29" s="1469" t="s">
        <v>324</v>
      </c>
      <c r="B29" s="1619">
        <v>874</v>
      </c>
      <c r="C29" s="1620"/>
      <c r="D29" s="1621">
        <v>1289</v>
      </c>
      <c r="E29" s="1622"/>
      <c r="F29" s="1621">
        <v>-415</v>
      </c>
      <c r="G29" s="1623"/>
      <c r="H29" s="1619">
        <v>2888</v>
      </c>
      <c r="I29" s="1620"/>
      <c r="J29" s="1621">
        <v>3144</v>
      </c>
      <c r="K29" s="1622"/>
      <c r="L29" s="1621">
        <v>-256</v>
      </c>
      <c r="M29" s="1470"/>
    </row>
    <row r="30" spans="1:13" s="78" customFormat="1" ht="21" customHeight="1">
      <c r="A30" s="1531" t="s">
        <v>376</v>
      </c>
      <c r="B30" s="1348">
        <v>-34</v>
      </c>
      <c r="C30" s="1357"/>
      <c r="D30" s="1347">
        <v>-2</v>
      </c>
      <c r="E30" s="80"/>
      <c r="F30" s="1347">
        <v>-32</v>
      </c>
      <c r="G30" s="1349"/>
      <c r="H30" s="1348">
        <v>-624</v>
      </c>
      <c r="I30" s="82"/>
      <c r="J30" s="1347">
        <v>-222</v>
      </c>
      <c r="K30" s="938"/>
      <c r="L30" s="1347">
        <v>-402</v>
      </c>
      <c r="M30" s="1083"/>
    </row>
    <row r="31" spans="1:13" ht="21" customHeight="1">
      <c r="A31" s="1530" t="s">
        <v>377</v>
      </c>
      <c r="B31" s="1358">
        <v>0</v>
      </c>
      <c r="C31" s="1357"/>
      <c r="D31" s="1350">
        <v>0</v>
      </c>
      <c r="E31" s="80"/>
      <c r="F31" s="1350">
        <v>0</v>
      </c>
      <c r="G31" s="1349"/>
      <c r="H31" s="1358">
        <v>0</v>
      </c>
      <c r="I31" s="82"/>
      <c r="J31" s="1347">
        <v>209</v>
      </c>
      <c r="K31" s="938"/>
      <c r="L31" s="1347">
        <v>-209</v>
      </c>
      <c r="M31" s="879"/>
    </row>
    <row r="32" spans="1:13" s="236" customFormat="1" ht="21" customHeight="1">
      <c r="A32" s="1531" t="s">
        <v>323</v>
      </c>
      <c r="B32" s="1348">
        <v>-25</v>
      </c>
      <c r="C32" s="82"/>
      <c r="D32" s="1347">
        <v>-3</v>
      </c>
      <c r="E32" s="80"/>
      <c r="F32" s="1347">
        <v>-22</v>
      </c>
      <c r="G32" s="1349"/>
      <c r="H32" s="1348">
        <v>-52</v>
      </c>
      <c r="I32" s="82"/>
      <c r="J32" s="1347">
        <v>-8</v>
      </c>
      <c r="K32" s="80"/>
      <c r="L32" s="1347">
        <v>-44</v>
      </c>
      <c r="M32" s="1083"/>
    </row>
    <row r="33" spans="1:13" s="236" customFormat="1" ht="21" customHeight="1">
      <c r="A33" s="1531" t="s">
        <v>415</v>
      </c>
      <c r="B33" s="1348">
        <v>350</v>
      </c>
      <c r="C33" s="82"/>
      <c r="D33" s="1347">
        <v>-1000</v>
      </c>
      <c r="E33" s="80"/>
      <c r="F33" s="1347">
        <v>1350</v>
      </c>
      <c r="G33" s="1349"/>
      <c r="H33" s="1348">
        <v>600</v>
      </c>
      <c r="I33" s="82"/>
      <c r="J33" s="1347">
        <v>-1000</v>
      </c>
      <c r="K33" s="80"/>
      <c r="L33" s="1347">
        <v>1600</v>
      </c>
      <c r="M33" s="1083"/>
    </row>
    <row r="34" spans="1:13" s="857" customFormat="1" ht="21" customHeight="1">
      <c r="A34" s="1531" t="s">
        <v>378</v>
      </c>
      <c r="B34" s="1358">
        <v>0</v>
      </c>
      <c r="C34" s="82"/>
      <c r="D34" s="1347">
        <v>-24</v>
      </c>
      <c r="E34" s="80"/>
      <c r="F34" s="1347">
        <v>24</v>
      </c>
      <c r="G34" s="1349"/>
      <c r="H34" s="1359">
        <v>-531</v>
      </c>
      <c r="I34" s="82"/>
      <c r="J34" s="1347">
        <v>-183</v>
      </c>
      <c r="K34" s="80"/>
      <c r="L34" s="1347">
        <v>-348</v>
      </c>
      <c r="M34" s="1083"/>
    </row>
    <row r="35" spans="1:13" s="857" customFormat="1" ht="21" customHeight="1">
      <c r="A35" s="1531" t="s">
        <v>379</v>
      </c>
      <c r="B35" s="1348">
        <v>43</v>
      </c>
      <c r="C35" s="82"/>
      <c r="D35" s="1347">
        <v>-3</v>
      </c>
      <c r="E35" s="80"/>
      <c r="F35" s="1347">
        <v>46</v>
      </c>
      <c r="G35" s="1349"/>
      <c r="H35" s="1348">
        <v>14</v>
      </c>
      <c r="I35" s="82"/>
      <c r="J35" s="1347">
        <v>-4</v>
      </c>
      <c r="K35" s="80"/>
      <c r="L35" s="1347">
        <v>18</v>
      </c>
      <c r="M35" s="1083"/>
    </row>
    <row r="36" spans="1:13" ht="21" customHeight="1">
      <c r="A36" s="1531" t="s">
        <v>460</v>
      </c>
      <c r="B36" s="1348">
        <v>-201</v>
      </c>
      <c r="C36" s="82"/>
      <c r="D36" s="1360">
        <v>-162</v>
      </c>
      <c r="E36" s="80"/>
      <c r="F36" s="1347">
        <v>-39</v>
      </c>
      <c r="G36" s="1349"/>
      <c r="H36" s="1348">
        <v>1945</v>
      </c>
      <c r="I36" s="82"/>
      <c r="J36" s="1347">
        <v>-646</v>
      </c>
      <c r="K36" s="80"/>
      <c r="L36" s="1347">
        <v>2591</v>
      </c>
      <c r="M36" s="879"/>
    </row>
    <row r="37" spans="1:13" ht="21" customHeight="1">
      <c r="A37" s="1528" t="s">
        <v>381</v>
      </c>
      <c r="B37" s="1348">
        <v>16</v>
      </c>
      <c r="C37" s="82"/>
      <c r="D37" s="1347">
        <v>1331</v>
      </c>
      <c r="E37" s="80"/>
      <c r="F37" s="1347">
        <v>-1315</v>
      </c>
      <c r="G37" s="1349"/>
      <c r="H37" s="1348">
        <v>3834</v>
      </c>
      <c r="I37" s="82"/>
      <c r="J37" s="1347">
        <v>5195</v>
      </c>
      <c r="K37" s="80"/>
      <c r="L37" s="1347">
        <v>-1361</v>
      </c>
      <c r="M37" s="879"/>
    </row>
    <row r="38" spans="1:13" ht="21" customHeight="1">
      <c r="A38" s="1006" t="s">
        <v>382</v>
      </c>
      <c r="B38" s="1348">
        <v>-322</v>
      </c>
      <c r="C38" s="82"/>
      <c r="D38" s="1347">
        <v>-293</v>
      </c>
      <c r="E38" s="80"/>
      <c r="F38" s="1347">
        <v>-29</v>
      </c>
      <c r="G38" s="1349"/>
      <c r="H38" s="1348">
        <v>-3303</v>
      </c>
      <c r="I38" s="82"/>
      <c r="J38" s="1347">
        <v>-1858</v>
      </c>
      <c r="K38" s="80"/>
      <c r="L38" s="1347">
        <v>-1445</v>
      </c>
      <c r="M38" s="879"/>
    </row>
    <row r="39" spans="1:13" s="939" customFormat="1" ht="21" customHeight="1">
      <c r="A39" s="1532" t="s">
        <v>383</v>
      </c>
      <c r="B39" s="1358">
        <v>0</v>
      </c>
      <c r="C39" s="82"/>
      <c r="D39" s="1350">
        <v>0</v>
      </c>
      <c r="E39" s="80"/>
      <c r="F39" s="1350">
        <v>0</v>
      </c>
      <c r="G39" s="1349"/>
      <c r="H39" s="1358">
        <v>0</v>
      </c>
      <c r="I39" s="82"/>
      <c r="J39" s="1347">
        <v>-149</v>
      </c>
      <c r="K39" s="80"/>
      <c r="L39" s="1347">
        <v>149</v>
      </c>
      <c r="M39" s="879"/>
    </row>
    <row r="40" spans="1:13" ht="21" customHeight="1">
      <c r="A40" s="1532" t="s">
        <v>384</v>
      </c>
      <c r="B40" s="1358">
        <v>0</v>
      </c>
      <c r="C40" s="82"/>
      <c r="D40" s="1350">
        <v>0</v>
      </c>
      <c r="E40" s="80"/>
      <c r="F40" s="1350">
        <v>0</v>
      </c>
      <c r="G40" s="1349"/>
      <c r="H40" s="1358">
        <v>0</v>
      </c>
      <c r="I40" s="82"/>
      <c r="J40" s="1347">
        <v>18</v>
      </c>
      <c r="K40" s="80"/>
      <c r="L40" s="1347">
        <v>-18</v>
      </c>
      <c r="M40" s="879"/>
    </row>
    <row r="41" spans="1:13" ht="21" customHeight="1">
      <c r="A41" s="1532" t="s">
        <v>385</v>
      </c>
      <c r="B41" s="1348">
        <v>-49</v>
      </c>
      <c r="C41" s="82"/>
      <c r="D41" s="1347">
        <v>-44</v>
      </c>
      <c r="E41" s="80"/>
      <c r="F41" s="1347">
        <v>-5</v>
      </c>
      <c r="G41" s="1349"/>
      <c r="H41" s="1348">
        <v>-235</v>
      </c>
      <c r="I41" s="82"/>
      <c r="J41" s="1360">
        <v>-223</v>
      </c>
      <c r="K41" s="80"/>
      <c r="L41" s="1347">
        <v>-12</v>
      </c>
      <c r="M41" s="879"/>
    </row>
    <row r="42" spans="1:13" ht="21" customHeight="1">
      <c r="A42" s="1532" t="s">
        <v>386</v>
      </c>
      <c r="B42" s="1348">
        <v>-16</v>
      </c>
      <c r="C42" s="82"/>
      <c r="D42" s="1347">
        <v>-50</v>
      </c>
      <c r="E42" s="80"/>
      <c r="F42" s="1347">
        <v>34</v>
      </c>
      <c r="G42" s="1349"/>
      <c r="H42" s="1348">
        <v>-92</v>
      </c>
      <c r="I42" s="82"/>
      <c r="J42" s="1360">
        <v>-140</v>
      </c>
      <c r="K42" s="80"/>
      <c r="L42" s="1347">
        <v>48</v>
      </c>
      <c r="M42" s="879"/>
    </row>
    <row r="43" spans="1:13" ht="21" customHeight="1">
      <c r="A43" s="1532" t="s">
        <v>387</v>
      </c>
      <c r="B43" s="1348">
        <v>-910</v>
      </c>
      <c r="C43" s="82"/>
      <c r="D43" s="1347">
        <v>-882</v>
      </c>
      <c r="E43" s="80"/>
      <c r="F43" s="1347">
        <v>-28</v>
      </c>
      <c r="G43" s="1349"/>
      <c r="H43" s="1348">
        <v>-3613</v>
      </c>
      <c r="I43" s="82"/>
      <c r="J43" s="1360">
        <v>-3486</v>
      </c>
      <c r="K43" s="80"/>
      <c r="L43" s="1347">
        <v>-127</v>
      </c>
      <c r="M43" s="879"/>
    </row>
    <row r="44" spans="1:13" ht="21" customHeight="1">
      <c r="A44" s="1528" t="s">
        <v>388</v>
      </c>
      <c r="B44" s="1348">
        <v>-14</v>
      </c>
      <c r="C44" s="82"/>
      <c r="D44" s="1347">
        <v>-4</v>
      </c>
      <c r="E44" s="80"/>
      <c r="F44" s="1347">
        <v>-10</v>
      </c>
      <c r="G44" s="1349"/>
      <c r="H44" s="1348">
        <v>-31</v>
      </c>
      <c r="I44" s="82"/>
      <c r="J44" s="1360">
        <v>-24</v>
      </c>
      <c r="K44" s="80"/>
      <c r="L44" s="1347">
        <v>-7</v>
      </c>
      <c r="M44" s="879"/>
    </row>
    <row r="45" spans="1:13" ht="21" customHeight="1" thickBot="1">
      <c r="A45" s="61"/>
      <c r="B45" s="1624">
        <v>-1162</v>
      </c>
      <c r="C45" s="1625"/>
      <c r="D45" s="1626">
        <v>-1136</v>
      </c>
      <c r="E45" s="80"/>
      <c r="F45" s="1361">
        <v>-26</v>
      </c>
      <c r="G45" s="1362"/>
      <c r="H45" s="1624">
        <v>-2088</v>
      </c>
      <c r="I45" s="1625"/>
      <c r="J45" s="1363">
        <v>-2521</v>
      </c>
      <c r="K45" s="80"/>
      <c r="L45" s="1626">
        <v>433</v>
      </c>
      <c r="M45" s="879"/>
    </row>
    <row r="46" spans="1:13" ht="21">
      <c r="A46" s="1011" t="s">
        <v>471</v>
      </c>
      <c r="B46" s="1351">
        <v>-288</v>
      </c>
      <c r="C46" s="1364"/>
      <c r="D46" s="1353">
        <v>-22</v>
      </c>
      <c r="E46" s="80"/>
      <c r="F46" s="1353">
        <v>-266</v>
      </c>
      <c r="G46" s="1349"/>
      <c r="H46" s="1351">
        <v>1025</v>
      </c>
      <c r="I46" s="1356"/>
      <c r="J46" s="1365">
        <v>448</v>
      </c>
      <c r="K46" s="938"/>
      <c r="L46" s="1353">
        <v>577</v>
      </c>
      <c r="M46" s="879"/>
    </row>
    <row r="47" spans="1:13" ht="21">
      <c r="A47" s="61" t="s">
        <v>389</v>
      </c>
      <c r="B47" s="1345">
        <v>1860</v>
      </c>
      <c r="C47" s="1357"/>
      <c r="D47" s="80">
        <v>569</v>
      </c>
      <c r="E47" s="80"/>
      <c r="F47" s="1347">
        <v>1291</v>
      </c>
      <c r="G47" s="82"/>
      <c r="H47" s="1345">
        <v>547</v>
      </c>
      <c r="I47" s="82"/>
      <c r="J47" s="1360">
        <v>99</v>
      </c>
      <c r="K47" s="938"/>
      <c r="L47" s="1347">
        <v>448</v>
      </c>
      <c r="M47" s="879"/>
    </row>
    <row r="48" spans="1:13" ht="21.6" thickBot="1">
      <c r="A48" s="237" t="s">
        <v>390</v>
      </c>
      <c r="B48" s="1366">
        <v>1572</v>
      </c>
      <c r="C48" s="1367"/>
      <c r="D48" s="1368">
        <v>547</v>
      </c>
      <c r="E48" s="80"/>
      <c r="F48" s="1361">
        <v>1025</v>
      </c>
      <c r="G48" s="1362"/>
      <c r="H48" s="1366">
        <v>1572</v>
      </c>
      <c r="I48" s="1369"/>
      <c r="J48" s="1370">
        <v>547</v>
      </c>
      <c r="K48" s="938"/>
      <c r="L48" s="1371">
        <v>1025</v>
      </c>
      <c r="M48" s="879"/>
    </row>
    <row r="49" spans="1:13" ht="21.6" thickTop="1">
      <c r="A49" s="1012" t="s">
        <v>461</v>
      </c>
      <c r="B49" s="1358">
        <v>0</v>
      </c>
      <c r="C49" s="1357"/>
      <c r="D49" s="1347">
        <v>175</v>
      </c>
      <c r="E49" s="80"/>
      <c r="F49" s="1347">
        <v>-175</v>
      </c>
      <c r="G49" s="82"/>
      <c r="H49" s="1348">
        <v>-225</v>
      </c>
      <c r="I49" s="82"/>
      <c r="J49" s="1365">
        <v>175</v>
      </c>
      <c r="K49" s="938"/>
      <c r="L49" s="1372">
        <v>-400</v>
      </c>
      <c r="M49" s="879"/>
    </row>
    <row r="50" spans="1:13" ht="21">
      <c r="A50" s="61" t="s">
        <v>391</v>
      </c>
      <c r="B50" s="1645">
        <v>0</v>
      </c>
      <c r="C50" s="1357"/>
      <c r="D50" s="938">
        <v>50</v>
      </c>
      <c r="E50" s="938"/>
      <c r="F50" s="1347">
        <v>-50</v>
      </c>
      <c r="G50" s="82"/>
      <c r="H50" s="1345">
        <v>225</v>
      </c>
      <c r="I50" s="1357"/>
      <c r="J50" s="1360">
        <v>50</v>
      </c>
      <c r="K50" s="938"/>
      <c r="L50" s="1347">
        <v>175</v>
      </c>
      <c r="M50" s="879"/>
    </row>
    <row r="51" spans="1:13" ht="21.6" thickBot="1">
      <c r="A51" s="1013" t="s">
        <v>392</v>
      </c>
      <c r="B51" s="1533">
        <v>0</v>
      </c>
      <c r="C51" s="1369"/>
      <c r="D51" s="1213">
        <v>225</v>
      </c>
      <c r="E51" s="80"/>
      <c r="F51" s="1361">
        <v>-225</v>
      </c>
      <c r="G51" s="1373"/>
      <c r="H51" s="1533">
        <v>0</v>
      </c>
      <c r="I51" s="1369"/>
      <c r="J51" s="1374">
        <v>225</v>
      </c>
      <c r="K51" s="80"/>
      <c r="L51" s="1361">
        <v>-225</v>
      </c>
      <c r="M51" s="879"/>
    </row>
    <row r="52" spans="1:13" ht="12" customHeight="1" thickTop="1">
      <c r="A52" s="497"/>
      <c r="B52" s="62"/>
      <c r="C52" s="62"/>
      <c r="D52" s="62"/>
      <c r="E52" s="62"/>
      <c r="F52" s="62"/>
      <c r="G52" s="62"/>
      <c r="H52" s="62"/>
      <c r="I52" s="62"/>
      <c r="J52" s="497"/>
      <c r="K52" s="497"/>
      <c r="L52" s="938"/>
    </row>
    <row r="53" spans="1:13" ht="15" customHeight="1">
      <c r="A53" s="1946"/>
      <c r="B53" s="1946"/>
      <c r="C53" s="1946"/>
      <c r="D53" s="1946"/>
      <c r="E53" s="1946"/>
      <c r="F53" s="1946"/>
      <c r="G53" s="1946"/>
      <c r="H53" s="1946"/>
      <c r="I53" s="1946"/>
      <c r="J53" s="1946"/>
      <c r="K53" s="1946"/>
      <c r="L53" s="1946"/>
    </row>
    <row r="54" spans="1:13" ht="15" customHeight="1">
      <c r="A54" s="886"/>
    </row>
    <row r="55" spans="1:13" ht="15" customHeight="1"/>
    <row r="56" spans="1:13" ht="29.25" customHeight="1"/>
    <row r="57" spans="1:13" ht="12.75" customHeight="1"/>
    <row r="58" spans="1:13" ht="12.75" customHeight="1"/>
    <row r="59" spans="1:13" ht="12.75" customHeight="1"/>
    <row r="60" spans="1:13" ht="12.75" customHeight="1"/>
    <row r="61" spans="1:13" ht="12.75" customHeight="1"/>
    <row r="62" spans="1:13" ht="12.75" customHeight="1"/>
    <row r="63" spans="1:13" ht="12.75" customHeight="1"/>
    <row r="64" spans="1: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sheetData>
  <mergeCells count="1">
    <mergeCell ref="A53:L53"/>
  </mergeCells>
  <printOptions horizontalCentered="1"/>
  <pageMargins left="0.51181102362204722" right="0.51181102362204722" top="0.51181102362204722" bottom="0.51181102362204722" header="0.51181102362204722" footer="0.51181102362204722"/>
  <pageSetup scale="54" firstPageNumber="2" orientation="landscape" useFirstPageNumber="1" r:id="rId1"/>
  <headerFooter scaleWithDoc="0">
    <oddFooter>&amp;R&amp;8BCE Information financière supplémentaire – Quatrième trimestre de 2024 Page 12</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41985" r:id="rId7" name="FPMExcelClientSheetOptionstb1">
          <controlPr defaultSize="0" autoLine="0" autoPict="0" r:id="rId8">
            <anchor moveWithCells="1" sizeWithCells="1">
              <from>
                <xdr:col>0</xdr:col>
                <xdr:colOff>0</xdr:colOff>
                <xdr:row>0</xdr:row>
                <xdr:rowOff>0</xdr:rowOff>
              </from>
              <to>
                <xdr:col>0</xdr:col>
                <xdr:colOff>38100</xdr:colOff>
                <xdr:row>0</xdr:row>
                <xdr:rowOff>0</xdr:rowOff>
              </to>
            </anchor>
          </controlPr>
        </control>
      </mc:Choice>
      <mc:Fallback>
        <control shapeId="4198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O56"/>
  <sheetViews>
    <sheetView showGridLines="0" view="pageBreakPreview" topLeftCell="A28" zoomScale="70" zoomScaleNormal="55" zoomScaleSheetLayoutView="70" zoomScalePageLayoutView="55" workbookViewId="0">
      <selection activeCell="A4" sqref="A4"/>
    </sheetView>
  </sheetViews>
  <sheetFormatPr defaultColWidth="9.44140625" defaultRowHeight="16.8"/>
  <cols>
    <col min="1" max="1" width="137.5546875" style="60" customWidth="1"/>
    <col min="2" max="2" width="13.88671875" style="60" customWidth="1"/>
    <col min="3" max="3" width="1.44140625" style="57" customWidth="1"/>
    <col min="4" max="4" width="14.109375" style="60" customWidth="1"/>
    <col min="5" max="7" width="13.6640625" style="60" customWidth="1"/>
    <col min="8" max="8" width="1.44140625" style="60" customWidth="1"/>
    <col min="9" max="9" width="13" style="60" customWidth="1"/>
    <col min="10" max="10" width="1.5546875" style="60" customWidth="1"/>
    <col min="11" max="14" width="13.6640625" style="60" customWidth="1"/>
    <col min="15" max="15" width="3.33203125" style="60" customWidth="1"/>
    <col min="16" max="42" width="9.44140625" style="60" customWidth="1"/>
    <col min="43" max="16384" width="9.44140625" style="60"/>
  </cols>
  <sheetData>
    <row r="1" spans="1:14" ht="12" customHeight="1"/>
    <row r="2" spans="1:14" ht="21.75" customHeight="1">
      <c r="A2" s="387"/>
      <c r="B2" s="387"/>
      <c r="C2" s="388"/>
      <c r="D2" s="387"/>
      <c r="E2" s="387"/>
      <c r="F2" s="387"/>
      <c r="G2" s="387"/>
      <c r="H2" s="387"/>
      <c r="I2" s="387"/>
      <c r="J2" s="387"/>
      <c r="K2" s="387"/>
      <c r="L2" s="387"/>
      <c r="M2" s="387"/>
      <c r="N2" s="389" t="s">
        <v>2</v>
      </c>
    </row>
    <row r="3" spans="1:14" ht="22.8">
      <c r="A3" s="387"/>
      <c r="B3" s="387"/>
      <c r="C3" s="388"/>
      <c r="D3" s="387"/>
      <c r="E3" s="387"/>
      <c r="F3" s="387"/>
      <c r="G3" s="387"/>
      <c r="H3" s="387"/>
      <c r="I3" s="387"/>
      <c r="J3" s="387"/>
      <c r="K3" s="387"/>
      <c r="L3" s="387"/>
      <c r="M3" s="387"/>
      <c r="N3" s="389" t="s">
        <v>393</v>
      </c>
    </row>
    <row r="4" spans="1:14" ht="21.75" customHeight="1"/>
    <row r="5" spans="1:14" ht="48.75" customHeight="1" thickBot="1">
      <c r="A5" s="1018" t="s">
        <v>257</v>
      </c>
      <c r="B5" s="481" t="s">
        <v>438</v>
      </c>
      <c r="D5" s="429" t="s">
        <v>435</v>
      </c>
      <c r="E5" s="1634" t="s">
        <v>419</v>
      </c>
      <c r="F5" s="1014" t="s">
        <v>412</v>
      </c>
      <c r="G5" s="1014" t="s">
        <v>244</v>
      </c>
      <c r="H5" s="1015"/>
      <c r="I5" s="1016" t="s">
        <v>199</v>
      </c>
      <c r="J5" s="1017"/>
      <c r="K5" s="1014" t="s">
        <v>241</v>
      </c>
      <c r="L5" s="1014" t="s">
        <v>242</v>
      </c>
      <c r="M5" s="1014" t="s">
        <v>243</v>
      </c>
      <c r="N5" s="1014" t="s">
        <v>245</v>
      </c>
    </row>
    <row r="6" spans="1:14" ht="8.25" customHeight="1">
      <c r="A6" s="931"/>
      <c r="B6" s="64"/>
      <c r="D6" s="64"/>
      <c r="E6" s="63"/>
      <c r="F6" s="63"/>
      <c r="G6" s="63"/>
      <c r="H6" s="64"/>
      <c r="I6" s="63"/>
      <c r="J6" s="63"/>
      <c r="K6" s="63"/>
      <c r="L6" s="63"/>
      <c r="M6" s="63"/>
      <c r="N6" s="63"/>
    </row>
    <row r="7" spans="1:14" ht="20.100000000000001" customHeight="1">
      <c r="A7" s="1019" t="s">
        <v>462</v>
      </c>
      <c r="B7" s="1375">
        <v>375</v>
      </c>
      <c r="C7" s="65"/>
      <c r="D7" s="1375">
        <v>505</v>
      </c>
      <c r="E7" s="1635">
        <v>-1191</v>
      </c>
      <c r="F7" s="1360">
        <v>604</v>
      </c>
      <c r="G7" s="1360">
        <v>457</v>
      </c>
      <c r="H7" s="65"/>
      <c r="I7" s="1360">
        <v>2327</v>
      </c>
      <c r="J7" s="65"/>
      <c r="K7" s="1360">
        <v>435</v>
      </c>
      <c r="L7" s="1360">
        <v>707</v>
      </c>
      <c r="M7" s="1360">
        <v>397</v>
      </c>
      <c r="N7" s="1360">
        <v>788</v>
      </c>
    </row>
    <row r="8" spans="1:14" ht="42.6">
      <c r="A8" s="1019" t="s">
        <v>463</v>
      </c>
      <c r="B8" s="1375"/>
      <c r="C8" s="1376"/>
      <c r="D8" s="1375"/>
      <c r="E8" s="1635"/>
      <c r="F8" s="1360"/>
      <c r="G8" s="1360"/>
      <c r="H8" s="1376"/>
      <c r="I8" s="1360"/>
      <c r="J8" s="1376"/>
      <c r="K8" s="1360"/>
      <c r="L8" s="1360"/>
      <c r="M8" s="1360"/>
      <c r="N8" s="1360"/>
    </row>
    <row r="9" spans="1:14" ht="20.100000000000001" customHeight="1">
      <c r="A9" s="1020" t="s">
        <v>209</v>
      </c>
      <c r="B9" s="1377">
        <v>454</v>
      </c>
      <c r="C9" s="1378"/>
      <c r="D9" s="1375">
        <v>154</v>
      </c>
      <c r="E9" s="1635">
        <v>49</v>
      </c>
      <c r="F9" s="1360">
        <v>22</v>
      </c>
      <c r="G9" s="1379">
        <v>229</v>
      </c>
      <c r="H9" s="1378"/>
      <c r="I9" s="1360">
        <v>200</v>
      </c>
      <c r="J9" s="1378"/>
      <c r="K9" s="1360">
        <v>41</v>
      </c>
      <c r="L9" s="1360">
        <v>10</v>
      </c>
      <c r="M9" s="1360">
        <v>100</v>
      </c>
      <c r="N9" s="1360">
        <v>49</v>
      </c>
    </row>
    <row r="10" spans="1:14" ht="22.35" customHeight="1">
      <c r="A10" s="1020" t="s">
        <v>364</v>
      </c>
      <c r="B10" s="1377">
        <v>5041</v>
      </c>
      <c r="C10" s="1378"/>
      <c r="D10" s="1375">
        <v>1250</v>
      </c>
      <c r="E10" s="1635">
        <v>1259</v>
      </c>
      <c r="F10" s="1360">
        <v>1270</v>
      </c>
      <c r="G10" s="1379">
        <v>1262</v>
      </c>
      <c r="H10" s="1378"/>
      <c r="I10" s="1360">
        <v>4918</v>
      </c>
      <c r="J10" s="1378"/>
      <c r="K10" s="1360">
        <v>1253</v>
      </c>
      <c r="L10" s="1360">
        <v>1232</v>
      </c>
      <c r="M10" s="1360">
        <v>1232</v>
      </c>
      <c r="N10" s="1360">
        <v>1201</v>
      </c>
    </row>
    <row r="11" spans="1:14" ht="22.35" customHeight="1">
      <c r="A11" s="1020" t="s">
        <v>394</v>
      </c>
      <c r="B11" s="1377">
        <v>142</v>
      </c>
      <c r="C11" s="1380"/>
      <c r="D11" s="1377">
        <v>33</v>
      </c>
      <c r="E11" s="1635">
        <v>34</v>
      </c>
      <c r="F11" s="1379">
        <v>31</v>
      </c>
      <c r="G11" s="1379">
        <v>44</v>
      </c>
      <c r="H11" s="1378"/>
      <c r="I11" s="1360">
        <v>98</v>
      </c>
      <c r="J11" s="1378"/>
      <c r="K11" s="1360">
        <v>23</v>
      </c>
      <c r="L11" s="1360">
        <v>23</v>
      </c>
      <c r="M11" s="1360">
        <v>21</v>
      </c>
      <c r="N11" s="1360">
        <v>31</v>
      </c>
    </row>
    <row r="12" spans="1:14" ht="22.35" customHeight="1">
      <c r="A12" s="1020" t="s">
        <v>366</v>
      </c>
      <c r="B12" s="1377">
        <v>1590</v>
      </c>
      <c r="C12" s="1378"/>
      <c r="D12" s="1375">
        <v>400</v>
      </c>
      <c r="E12" s="1635">
        <v>405</v>
      </c>
      <c r="F12" s="1360">
        <v>401</v>
      </c>
      <c r="G12" s="1379">
        <v>384</v>
      </c>
      <c r="H12" s="1378"/>
      <c r="I12" s="1360">
        <v>1408</v>
      </c>
      <c r="J12" s="1378"/>
      <c r="K12" s="1360">
        <v>374</v>
      </c>
      <c r="L12" s="1360">
        <v>358</v>
      </c>
      <c r="M12" s="1360">
        <v>346</v>
      </c>
      <c r="N12" s="1360">
        <v>330</v>
      </c>
    </row>
    <row r="13" spans="1:14" ht="22.35" customHeight="1">
      <c r="A13" s="1020" t="s">
        <v>215</v>
      </c>
      <c r="B13" s="1377">
        <v>2190</v>
      </c>
      <c r="C13" s="1378"/>
      <c r="D13" s="1375">
        <v>4</v>
      </c>
      <c r="E13" s="1635">
        <v>2113</v>
      </c>
      <c r="F13" s="1360">
        <v>60</v>
      </c>
      <c r="G13" s="1379">
        <v>13</v>
      </c>
      <c r="H13" s="1378"/>
      <c r="I13" s="1360">
        <v>143</v>
      </c>
      <c r="J13" s="1378"/>
      <c r="K13" s="1360">
        <v>109</v>
      </c>
      <c r="L13" s="1350">
        <v>0</v>
      </c>
      <c r="M13" s="1350">
        <v>0</v>
      </c>
      <c r="N13" s="1360">
        <v>34</v>
      </c>
    </row>
    <row r="14" spans="1:14" ht="22.35" customHeight="1">
      <c r="A14" s="1020" t="s">
        <v>422</v>
      </c>
      <c r="B14" s="1377">
        <v>-57</v>
      </c>
      <c r="C14" s="1378"/>
      <c r="D14" s="1375">
        <v>1</v>
      </c>
      <c r="E14" s="1635">
        <v>-66</v>
      </c>
      <c r="F14" s="1360">
        <v>2</v>
      </c>
      <c r="G14" s="1379">
        <v>6</v>
      </c>
      <c r="H14" s="1378"/>
      <c r="I14" s="1360">
        <v>-80</v>
      </c>
      <c r="J14" s="1378"/>
      <c r="K14" s="1360">
        <v>-2</v>
      </c>
      <c r="L14" s="1360">
        <v>1</v>
      </c>
      <c r="M14" s="1360">
        <v>-79</v>
      </c>
      <c r="N14" s="1350">
        <v>0</v>
      </c>
    </row>
    <row r="15" spans="1:14" s="78" customFormat="1" ht="42" customHeight="1">
      <c r="A15" s="1021" t="s">
        <v>411</v>
      </c>
      <c r="B15" s="1377">
        <v>247</v>
      </c>
      <c r="C15" s="1378"/>
      <c r="D15" s="1601">
        <v>0</v>
      </c>
      <c r="E15" s="1635">
        <v>154</v>
      </c>
      <c r="F15" s="1360">
        <v>93</v>
      </c>
      <c r="G15" s="1350">
        <v>0</v>
      </c>
      <c r="H15" s="1378"/>
      <c r="I15" s="1360">
        <v>581</v>
      </c>
      <c r="J15" s="1378"/>
      <c r="K15" s="1360">
        <v>204</v>
      </c>
      <c r="L15" s="1350">
        <v>0</v>
      </c>
      <c r="M15" s="1360">
        <v>377</v>
      </c>
      <c r="N15" s="1350">
        <v>0</v>
      </c>
    </row>
    <row r="16" spans="1:14" ht="21" customHeight="1">
      <c r="A16" s="1020" t="s">
        <v>217</v>
      </c>
      <c r="B16" s="1377">
        <v>577</v>
      </c>
      <c r="C16" s="1378"/>
      <c r="D16" s="1375">
        <v>175</v>
      </c>
      <c r="E16" s="1635">
        <v>5</v>
      </c>
      <c r="F16" s="1360">
        <v>231</v>
      </c>
      <c r="G16" s="1379">
        <v>166</v>
      </c>
      <c r="H16" s="1378"/>
      <c r="I16" s="1360">
        <v>996</v>
      </c>
      <c r="J16" s="1378"/>
      <c r="K16" s="1360">
        <v>210</v>
      </c>
      <c r="L16" s="1360">
        <v>243</v>
      </c>
      <c r="M16" s="1360">
        <v>273</v>
      </c>
      <c r="N16" s="1360">
        <v>270</v>
      </c>
    </row>
    <row r="17" spans="1:14" ht="21" customHeight="1">
      <c r="A17" s="1020" t="s">
        <v>368</v>
      </c>
      <c r="B17" s="1377">
        <v>-52</v>
      </c>
      <c r="C17" s="1378"/>
      <c r="D17" s="1375">
        <v>-12</v>
      </c>
      <c r="E17" s="1635">
        <v>-12</v>
      </c>
      <c r="F17" s="1360">
        <v>-10</v>
      </c>
      <c r="G17" s="1379">
        <v>-18</v>
      </c>
      <c r="H17" s="1378"/>
      <c r="I17" s="1360">
        <v>-52</v>
      </c>
      <c r="J17" s="1378"/>
      <c r="K17" s="1360">
        <v>-12</v>
      </c>
      <c r="L17" s="1360">
        <v>-12</v>
      </c>
      <c r="M17" s="1360">
        <v>-13</v>
      </c>
      <c r="N17" s="1360">
        <v>-15</v>
      </c>
    </row>
    <row r="18" spans="1:14" ht="21" customHeight="1">
      <c r="A18" s="1020" t="s">
        <v>369</v>
      </c>
      <c r="B18" s="1377">
        <v>-61</v>
      </c>
      <c r="C18" s="1378"/>
      <c r="D18" s="1375">
        <v>-14</v>
      </c>
      <c r="E18" s="1635">
        <v>-16</v>
      </c>
      <c r="F18" s="1360">
        <v>-15</v>
      </c>
      <c r="G18" s="1379">
        <v>-16</v>
      </c>
      <c r="H18" s="1378"/>
      <c r="I18" s="1360">
        <v>-64</v>
      </c>
      <c r="J18" s="1378"/>
      <c r="K18" s="1360">
        <v>-16</v>
      </c>
      <c r="L18" s="1360">
        <v>-16</v>
      </c>
      <c r="M18" s="1360">
        <v>-17</v>
      </c>
      <c r="N18" s="1360">
        <v>-15</v>
      </c>
    </row>
    <row r="19" spans="1:14" ht="21" customHeight="1">
      <c r="A19" s="1084" t="s">
        <v>370</v>
      </c>
      <c r="B19" s="1377">
        <v>-330</v>
      </c>
      <c r="C19" s="1378"/>
      <c r="D19" s="1375">
        <v>-57</v>
      </c>
      <c r="E19" s="1635">
        <v>-129</v>
      </c>
      <c r="F19" s="1360">
        <v>-98</v>
      </c>
      <c r="G19" s="1379">
        <v>-46</v>
      </c>
      <c r="H19" s="1378"/>
      <c r="I19" s="1360">
        <v>-178</v>
      </c>
      <c r="J19" s="1378"/>
      <c r="K19" s="1360">
        <v>-59</v>
      </c>
      <c r="L19" s="1360">
        <v>-55</v>
      </c>
      <c r="M19" s="1360">
        <v>-39</v>
      </c>
      <c r="N19" s="1360">
        <v>-25</v>
      </c>
    </row>
    <row r="20" spans="1:14" ht="21" customHeight="1">
      <c r="A20" s="1020" t="s">
        <v>371</v>
      </c>
      <c r="B20" s="1377">
        <v>-1759</v>
      </c>
      <c r="C20" s="1378"/>
      <c r="D20" s="1375">
        <v>-392</v>
      </c>
      <c r="E20" s="1635">
        <v>-532</v>
      </c>
      <c r="F20" s="1360">
        <v>-387</v>
      </c>
      <c r="G20" s="1379">
        <v>-448</v>
      </c>
      <c r="H20" s="1378"/>
      <c r="I20" s="1360">
        <v>-1486</v>
      </c>
      <c r="J20" s="1378"/>
      <c r="K20" s="1360">
        <v>-326</v>
      </c>
      <c r="L20" s="1360">
        <v>-451</v>
      </c>
      <c r="M20" s="1360">
        <v>-270</v>
      </c>
      <c r="N20" s="1360">
        <v>-439</v>
      </c>
    </row>
    <row r="21" spans="1:14" ht="21" customHeight="1">
      <c r="A21" s="1020" t="s">
        <v>372</v>
      </c>
      <c r="B21" s="1377">
        <v>-783</v>
      </c>
      <c r="C21" s="1378"/>
      <c r="D21" s="1375">
        <v>-221</v>
      </c>
      <c r="E21" s="1635">
        <v>-96</v>
      </c>
      <c r="F21" s="1360">
        <v>-131</v>
      </c>
      <c r="G21" s="1379">
        <v>-335</v>
      </c>
      <c r="H21" s="1378"/>
      <c r="I21" s="1360">
        <v>-700</v>
      </c>
      <c r="J21" s="1378"/>
      <c r="K21" s="1360">
        <v>-169</v>
      </c>
      <c r="L21" s="1360">
        <v>-167</v>
      </c>
      <c r="M21" s="1360">
        <v>-200</v>
      </c>
      <c r="N21" s="1360">
        <v>-164</v>
      </c>
    </row>
    <row r="22" spans="1:14" ht="20.100000000000001" customHeight="1">
      <c r="A22" s="1020" t="s">
        <v>323</v>
      </c>
      <c r="B22" s="1377">
        <v>-52</v>
      </c>
      <c r="C22" s="1378"/>
      <c r="D22" s="1375">
        <v>-25</v>
      </c>
      <c r="E22" s="1635">
        <v>-1</v>
      </c>
      <c r="F22" s="1360">
        <v>-11</v>
      </c>
      <c r="G22" s="1379">
        <v>-15</v>
      </c>
      <c r="H22" s="1378"/>
      <c r="I22" s="1360">
        <v>-8</v>
      </c>
      <c r="J22" s="1378"/>
      <c r="K22" s="1360">
        <v>-3</v>
      </c>
      <c r="L22" s="1350">
        <v>0</v>
      </c>
      <c r="M22" s="1360">
        <v>-5</v>
      </c>
      <c r="N22" s="1350">
        <v>0</v>
      </c>
    </row>
    <row r="23" spans="1:14" ht="20.100000000000001" hidden="1" customHeight="1">
      <c r="A23" s="1020" t="s">
        <v>373</v>
      </c>
      <c r="B23" s="1377">
        <v>0</v>
      </c>
      <c r="C23" s="1378"/>
      <c r="D23" s="1375">
        <v>0</v>
      </c>
      <c r="E23" s="1635">
        <v>0</v>
      </c>
      <c r="F23" s="1360">
        <v>0</v>
      </c>
      <c r="G23" s="1379">
        <v>0</v>
      </c>
      <c r="H23" s="1378"/>
      <c r="I23" s="1360">
        <v>0</v>
      </c>
      <c r="J23" s="1378"/>
      <c r="K23" s="1360">
        <v>0</v>
      </c>
      <c r="L23" s="1360">
        <v>0</v>
      </c>
      <c r="M23" s="1360">
        <v>0</v>
      </c>
      <c r="N23" s="1360">
        <v>0</v>
      </c>
    </row>
    <row r="24" spans="1:14" ht="20.100000000000001" hidden="1" customHeight="1">
      <c r="A24" s="1021" t="s">
        <v>434</v>
      </c>
      <c r="B24" s="1377">
        <v>0</v>
      </c>
      <c r="C24" s="1378"/>
      <c r="D24" s="1375">
        <v>0</v>
      </c>
      <c r="E24" s="1635">
        <v>0</v>
      </c>
      <c r="F24" s="1360">
        <v>0</v>
      </c>
      <c r="G24" s="1379">
        <v>0</v>
      </c>
      <c r="H24" s="1378"/>
      <c r="I24" s="1360">
        <v>0</v>
      </c>
      <c r="J24" s="1360"/>
      <c r="K24" s="1360">
        <v>0</v>
      </c>
      <c r="L24" s="1360">
        <v>0</v>
      </c>
      <c r="M24" s="1360">
        <v>0</v>
      </c>
      <c r="N24" s="1360">
        <v>0</v>
      </c>
    </row>
    <row r="25" spans="1:14" ht="21.9" customHeight="1" thickBot="1">
      <c r="A25" s="1021" t="s">
        <v>374</v>
      </c>
      <c r="B25" s="1377">
        <v>-534</v>
      </c>
      <c r="C25" s="1380"/>
      <c r="D25" s="1377">
        <v>76</v>
      </c>
      <c r="E25" s="1635">
        <v>-134</v>
      </c>
      <c r="F25" s="1525">
        <v>75</v>
      </c>
      <c r="G25" s="1379">
        <v>-551</v>
      </c>
      <c r="H25" s="1378"/>
      <c r="I25" s="1360">
        <v>-157</v>
      </c>
      <c r="J25" s="1378"/>
      <c r="K25" s="1360">
        <v>311</v>
      </c>
      <c r="L25" s="1360">
        <v>88</v>
      </c>
      <c r="M25" s="1360">
        <v>242</v>
      </c>
      <c r="N25" s="1360">
        <v>-798</v>
      </c>
    </row>
    <row r="26" spans="1:14" ht="21" customHeight="1">
      <c r="A26" s="1022" t="s">
        <v>320</v>
      </c>
      <c r="B26" s="1381">
        <v>6988</v>
      </c>
      <c r="C26" s="1636"/>
      <c r="D26" s="1381">
        <v>1877</v>
      </c>
      <c r="E26" s="1637">
        <v>1842</v>
      </c>
      <c r="F26" s="1379">
        <v>2137</v>
      </c>
      <c r="G26" s="1382">
        <v>1132</v>
      </c>
      <c r="H26" s="431"/>
      <c r="I26" s="1365">
        <v>7946</v>
      </c>
      <c r="J26" s="413"/>
      <c r="K26" s="1365">
        <v>2373</v>
      </c>
      <c r="L26" s="1365">
        <v>1961</v>
      </c>
      <c r="M26" s="1365">
        <v>2365</v>
      </c>
      <c r="N26" s="1365">
        <v>1247</v>
      </c>
    </row>
    <row r="27" spans="1:14" ht="20.100000000000001" customHeight="1">
      <c r="A27" s="1020" t="s">
        <v>265</v>
      </c>
      <c r="B27" s="1377">
        <v>-3897</v>
      </c>
      <c r="C27" s="1380"/>
      <c r="D27" s="1377">
        <v>-963</v>
      </c>
      <c r="E27" s="1638">
        <v>-954</v>
      </c>
      <c r="F27" s="1379">
        <v>-978</v>
      </c>
      <c r="G27" s="1379">
        <v>-1002</v>
      </c>
      <c r="H27" s="1378"/>
      <c r="I27" s="1360">
        <v>-4581</v>
      </c>
      <c r="J27" s="1378"/>
      <c r="K27" s="1360">
        <v>-1029</v>
      </c>
      <c r="L27" s="1360">
        <v>-1159</v>
      </c>
      <c r="M27" s="1360">
        <v>-1307</v>
      </c>
      <c r="N27" s="1360">
        <v>-1086</v>
      </c>
    </row>
    <row r="28" spans="1:14" ht="20.100000000000001" customHeight="1">
      <c r="A28" s="1020" t="s">
        <v>321</v>
      </c>
      <c r="B28" s="1377">
        <v>-187</v>
      </c>
      <c r="C28" s="1380"/>
      <c r="D28" s="1377">
        <v>-53</v>
      </c>
      <c r="E28" s="1638">
        <v>-43</v>
      </c>
      <c r="F28" s="1360">
        <v>-45</v>
      </c>
      <c r="G28" s="1379">
        <v>-46</v>
      </c>
      <c r="H28" s="1378"/>
      <c r="I28" s="1360">
        <v>-182</v>
      </c>
      <c r="J28" s="1378"/>
      <c r="K28" s="1360">
        <v>-46</v>
      </c>
      <c r="L28" s="1360">
        <v>-35</v>
      </c>
      <c r="M28" s="1360">
        <v>-46</v>
      </c>
      <c r="N28" s="1360">
        <v>-55</v>
      </c>
    </row>
    <row r="29" spans="1:14" ht="42" customHeight="1">
      <c r="A29" s="1021" t="s">
        <v>405</v>
      </c>
      <c r="B29" s="1377">
        <v>-68</v>
      </c>
      <c r="C29" s="84"/>
      <c r="D29" s="1377">
        <v>-12</v>
      </c>
      <c r="E29" s="1638">
        <v>-14</v>
      </c>
      <c r="F29" s="1360">
        <v>-28</v>
      </c>
      <c r="G29" s="1379">
        <v>-14</v>
      </c>
      <c r="H29" s="65"/>
      <c r="I29" s="1360">
        <v>-47</v>
      </c>
      <c r="J29" s="65"/>
      <c r="K29" s="1360">
        <v>-12</v>
      </c>
      <c r="L29" s="1360">
        <v>-13</v>
      </c>
      <c r="M29" s="1360">
        <v>-1</v>
      </c>
      <c r="N29" s="1360">
        <v>-21</v>
      </c>
    </row>
    <row r="30" spans="1:14" ht="21.9" customHeight="1" thickBot="1">
      <c r="A30" s="1020" t="s">
        <v>323</v>
      </c>
      <c r="B30" s="1377">
        <v>52</v>
      </c>
      <c r="C30" s="1380"/>
      <c r="D30" s="1377">
        <v>25</v>
      </c>
      <c r="E30" s="1638">
        <v>1</v>
      </c>
      <c r="F30" s="1526">
        <v>11</v>
      </c>
      <c r="G30" s="1379">
        <v>15</v>
      </c>
      <c r="H30" s="1378"/>
      <c r="I30" s="1360">
        <v>8</v>
      </c>
      <c r="J30" s="1378"/>
      <c r="K30" s="1360">
        <v>3</v>
      </c>
      <c r="L30" s="1350">
        <v>0</v>
      </c>
      <c r="M30" s="1360">
        <v>5</v>
      </c>
      <c r="N30" s="1350">
        <v>0</v>
      </c>
    </row>
    <row r="31" spans="1:14" ht="21" customHeight="1">
      <c r="A31" s="1022" t="s">
        <v>395</v>
      </c>
      <c r="B31" s="1381">
        <v>2888</v>
      </c>
      <c r="C31" s="1636"/>
      <c r="D31" s="1381">
        <v>874</v>
      </c>
      <c r="E31" s="1639">
        <v>832</v>
      </c>
      <c r="F31" s="1360">
        <v>1097</v>
      </c>
      <c r="G31" s="1382">
        <v>85</v>
      </c>
      <c r="H31" s="431"/>
      <c r="I31" s="1365">
        <v>3144</v>
      </c>
      <c r="J31" s="413"/>
      <c r="K31" s="1365">
        <v>1289</v>
      </c>
      <c r="L31" s="1365">
        <v>754</v>
      </c>
      <c r="M31" s="1365">
        <v>1016</v>
      </c>
      <c r="N31" s="1365">
        <v>85</v>
      </c>
    </row>
    <row r="32" spans="1:14" ht="21.6">
      <c r="A32" s="1020" t="s">
        <v>376</v>
      </c>
      <c r="B32" s="1377">
        <v>-624</v>
      </c>
      <c r="C32" s="1378"/>
      <c r="D32" s="1375">
        <v>-34</v>
      </c>
      <c r="E32" s="1635">
        <v>-73</v>
      </c>
      <c r="F32" s="1360">
        <v>-435</v>
      </c>
      <c r="G32" s="1379">
        <v>-82</v>
      </c>
      <c r="H32" s="1378"/>
      <c r="I32" s="1360">
        <v>-222</v>
      </c>
      <c r="J32" s="1378"/>
      <c r="K32" s="1360">
        <v>-2</v>
      </c>
      <c r="L32" s="1360">
        <v>1</v>
      </c>
      <c r="M32" s="1360">
        <v>-196</v>
      </c>
      <c r="N32" s="1360">
        <v>-25</v>
      </c>
    </row>
    <row r="33" spans="1:14" ht="21.6">
      <c r="A33" s="1020" t="s">
        <v>377</v>
      </c>
      <c r="B33" s="1601">
        <v>0</v>
      </c>
      <c r="C33" s="1378"/>
      <c r="D33" s="1601">
        <v>0</v>
      </c>
      <c r="E33" s="1350">
        <v>0</v>
      </c>
      <c r="F33" s="1350">
        <v>0</v>
      </c>
      <c r="G33" s="1350">
        <v>0</v>
      </c>
      <c r="H33" s="1378"/>
      <c r="I33" s="1360">
        <v>209</v>
      </c>
      <c r="J33" s="1378"/>
      <c r="K33" s="1350">
        <v>0</v>
      </c>
      <c r="L33" s="1360">
        <v>1</v>
      </c>
      <c r="M33" s="1360">
        <v>208</v>
      </c>
      <c r="N33" s="1350">
        <v>0</v>
      </c>
    </row>
    <row r="34" spans="1:14" ht="21.6">
      <c r="A34" s="1020" t="s">
        <v>323</v>
      </c>
      <c r="B34" s="1377">
        <v>-52</v>
      </c>
      <c r="C34" s="1378"/>
      <c r="D34" s="1375">
        <v>-25</v>
      </c>
      <c r="E34" s="1635">
        <v>-1</v>
      </c>
      <c r="F34" s="1360">
        <v>-11</v>
      </c>
      <c r="G34" s="1379">
        <v>-15</v>
      </c>
      <c r="H34" s="1378"/>
      <c r="I34" s="1360">
        <v>-8</v>
      </c>
      <c r="J34" s="1378"/>
      <c r="K34" s="1360">
        <v>-3</v>
      </c>
      <c r="L34" s="1350">
        <v>0</v>
      </c>
      <c r="M34" s="1360">
        <v>-5</v>
      </c>
      <c r="N34" s="1350">
        <v>0</v>
      </c>
    </row>
    <row r="35" spans="1:14" ht="21.6">
      <c r="A35" s="1020" t="s">
        <v>415</v>
      </c>
      <c r="B35" s="1377">
        <v>600</v>
      </c>
      <c r="C35" s="1378"/>
      <c r="D35" s="1375">
        <v>350</v>
      </c>
      <c r="E35" s="1350">
        <v>0</v>
      </c>
      <c r="F35" s="1360">
        <v>-50</v>
      </c>
      <c r="G35" s="1379">
        <v>300</v>
      </c>
      <c r="H35" s="1378"/>
      <c r="I35" s="1360">
        <v>-1000</v>
      </c>
      <c r="J35" s="1378"/>
      <c r="K35" s="1360">
        <v>-1000</v>
      </c>
      <c r="L35" s="1350">
        <v>0</v>
      </c>
      <c r="M35" s="1350">
        <v>0</v>
      </c>
      <c r="N35" s="1350">
        <v>0</v>
      </c>
    </row>
    <row r="36" spans="1:14" ht="21.6">
      <c r="A36" s="1020" t="s">
        <v>378</v>
      </c>
      <c r="B36" s="1377">
        <v>-531</v>
      </c>
      <c r="C36" s="1378"/>
      <c r="D36" s="1601">
        <v>0</v>
      </c>
      <c r="E36" s="1635">
        <v>-13</v>
      </c>
      <c r="F36" s="1360">
        <v>-414</v>
      </c>
      <c r="G36" s="1379">
        <v>-104</v>
      </c>
      <c r="H36" s="1378"/>
      <c r="I36" s="1360">
        <v>-183</v>
      </c>
      <c r="J36" s="1378"/>
      <c r="K36" s="1360">
        <v>-24</v>
      </c>
      <c r="L36" s="1360">
        <v>-3</v>
      </c>
      <c r="M36" s="1360">
        <v>-145</v>
      </c>
      <c r="N36" s="1360">
        <v>-11</v>
      </c>
    </row>
    <row r="37" spans="1:14" ht="21.6">
      <c r="A37" s="1020" t="s">
        <v>379</v>
      </c>
      <c r="B37" s="1377">
        <v>14</v>
      </c>
      <c r="C37" s="1380"/>
      <c r="D37" s="1375">
        <v>43</v>
      </c>
      <c r="E37" s="1635">
        <v>-8</v>
      </c>
      <c r="F37" s="1360">
        <v>-11</v>
      </c>
      <c r="G37" s="1379">
        <v>-10</v>
      </c>
      <c r="H37" s="1378"/>
      <c r="I37" s="1360">
        <v>-4</v>
      </c>
      <c r="J37" s="1378"/>
      <c r="K37" s="1360">
        <v>-3</v>
      </c>
      <c r="L37" s="1360">
        <v>-16</v>
      </c>
      <c r="M37" s="1360">
        <v>-16</v>
      </c>
      <c r="N37" s="1360">
        <v>31</v>
      </c>
    </row>
    <row r="38" spans="1:14" ht="21.6">
      <c r="A38" s="1020" t="s">
        <v>380</v>
      </c>
      <c r="B38" s="1377">
        <v>1945</v>
      </c>
      <c r="C38" s="1380"/>
      <c r="D38" s="1375">
        <v>-201</v>
      </c>
      <c r="E38" s="1635">
        <v>763</v>
      </c>
      <c r="F38" s="1360">
        <v>404</v>
      </c>
      <c r="G38" s="1379">
        <v>979</v>
      </c>
      <c r="H38" s="1378"/>
      <c r="I38" s="1360">
        <v>-646</v>
      </c>
      <c r="J38" s="1378"/>
      <c r="K38" s="1360">
        <v>-162</v>
      </c>
      <c r="L38" s="1360">
        <v>-300</v>
      </c>
      <c r="M38" s="1360">
        <v>-101</v>
      </c>
      <c r="N38" s="1360">
        <v>-83</v>
      </c>
    </row>
    <row r="39" spans="1:14" ht="21.6">
      <c r="A39" s="1020" t="s">
        <v>396</v>
      </c>
      <c r="B39" s="1601">
        <v>0</v>
      </c>
      <c r="C39" s="1380"/>
      <c r="D39" s="1601">
        <v>0</v>
      </c>
      <c r="E39" s="1350">
        <v>0</v>
      </c>
      <c r="F39" s="1350">
        <v>0</v>
      </c>
      <c r="G39" s="1350">
        <v>0</v>
      </c>
      <c r="H39" s="1350">
        <v>0</v>
      </c>
      <c r="I39" s="1350">
        <v>0</v>
      </c>
      <c r="J39" s="1350">
        <v>0</v>
      </c>
      <c r="K39" s="1350">
        <v>0</v>
      </c>
      <c r="L39" s="1350">
        <v>0</v>
      </c>
      <c r="M39" s="1360">
        <v>-500</v>
      </c>
      <c r="N39" s="1360">
        <v>500</v>
      </c>
    </row>
    <row r="40" spans="1:14" ht="21.6">
      <c r="A40" s="1020" t="s">
        <v>381</v>
      </c>
      <c r="B40" s="1377">
        <v>3834</v>
      </c>
      <c r="C40" s="1380"/>
      <c r="D40" s="1375">
        <v>16</v>
      </c>
      <c r="E40" s="1635">
        <v>10</v>
      </c>
      <c r="F40" s="1360">
        <v>1617</v>
      </c>
      <c r="G40" s="1379">
        <v>2191</v>
      </c>
      <c r="H40" s="1378"/>
      <c r="I40" s="1379">
        <v>5195</v>
      </c>
      <c r="J40" s="1378"/>
      <c r="K40" s="1360">
        <v>1331</v>
      </c>
      <c r="L40" s="1360">
        <v>1161</v>
      </c>
      <c r="M40" s="1360">
        <v>1199</v>
      </c>
      <c r="N40" s="1360">
        <v>1504</v>
      </c>
    </row>
    <row r="41" spans="1:14" ht="21.6">
      <c r="A41" s="1020" t="s">
        <v>382</v>
      </c>
      <c r="B41" s="1377">
        <v>-3303</v>
      </c>
      <c r="C41" s="1380"/>
      <c r="D41" s="1375">
        <v>-322</v>
      </c>
      <c r="E41" s="1635">
        <v>-343</v>
      </c>
      <c r="F41" s="1360">
        <v>-525</v>
      </c>
      <c r="G41" s="1379">
        <v>-2113</v>
      </c>
      <c r="H41" s="1378"/>
      <c r="I41" s="1360">
        <v>-1858</v>
      </c>
      <c r="J41" s="1378"/>
      <c r="K41" s="1360">
        <v>-293</v>
      </c>
      <c r="L41" s="1360">
        <v>-920</v>
      </c>
      <c r="M41" s="1360">
        <v>-346</v>
      </c>
      <c r="N41" s="1360">
        <v>-299</v>
      </c>
    </row>
    <row r="42" spans="1:14" ht="21.6">
      <c r="A42" s="1020" t="s">
        <v>383</v>
      </c>
      <c r="B42" s="1601">
        <v>0</v>
      </c>
      <c r="C42" s="1380"/>
      <c r="D42" s="1601">
        <v>0</v>
      </c>
      <c r="E42" s="1350">
        <v>0</v>
      </c>
      <c r="F42" s="1350">
        <v>0</v>
      </c>
      <c r="G42" s="1350">
        <v>0</v>
      </c>
      <c r="H42" s="1350">
        <v>0</v>
      </c>
      <c r="I42" s="1360">
        <v>-149</v>
      </c>
      <c r="J42" s="1350">
        <v>0</v>
      </c>
      <c r="K42" s="1350">
        <v>0</v>
      </c>
      <c r="L42" s="1350">
        <v>0</v>
      </c>
      <c r="M42" s="1350">
        <v>0</v>
      </c>
      <c r="N42" s="1360">
        <v>-149</v>
      </c>
    </row>
    <row r="43" spans="1:14" ht="21.6">
      <c r="A43" s="1020" t="s">
        <v>384</v>
      </c>
      <c r="B43" s="1601">
        <v>0</v>
      </c>
      <c r="C43" s="1380"/>
      <c r="D43" s="1601">
        <v>0</v>
      </c>
      <c r="E43" s="1350">
        <v>0</v>
      </c>
      <c r="F43" s="1350">
        <v>0</v>
      </c>
      <c r="G43" s="1350">
        <v>0</v>
      </c>
      <c r="H43" s="1350">
        <v>0</v>
      </c>
      <c r="I43" s="1350">
        <v>18</v>
      </c>
      <c r="J43" s="1350">
        <v>0</v>
      </c>
      <c r="K43" s="1350">
        <v>0</v>
      </c>
      <c r="L43" s="1350">
        <v>0</v>
      </c>
      <c r="M43" s="1360">
        <v>8</v>
      </c>
      <c r="N43" s="1360">
        <v>10</v>
      </c>
    </row>
    <row r="44" spans="1:14" ht="21.6">
      <c r="A44" s="1020" t="s">
        <v>385</v>
      </c>
      <c r="B44" s="1377">
        <v>-235</v>
      </c>
      <c r="C44" s="1380"/>
      <c r="D44" s="1375">
        <v>-49</v>
      </c>
      <c r="E44" s="1635">
        <v>-42</v>
      </c>
      <c r="F44" s="1360">
        <v>-40</v>
      </c>
      <c r="G44" s="1379">
        <v>-104</v>
      </c>
      <c r="H44" s="1378"/>
      <c r="I44" s="1360">
        <v>-223</v>
      </c>
      <c r="J44" s="1378"/>
      <c r="K44" s="1360">
        <v>-44</v>
      </c>
      <c r="L44" s="1360">
        <v>-44</v>
      </c>
      <c r="M44" s="1360">
        <v>-42</v>
      </c>
      <c r="N44" s="1360">
        <v>-93</v>
      </c>
    </row>
    <row r="45" spans="1:14" ht="21.6">
      <c r="A45" s="1020" t="s">
        <v>386</v>
      </c>
      <c r="B45" s="1377">
        <v>-92</v>
      </c>
      <c r="C45" s="1380"/>
      <c r="D45" s="1375">
        <v>-16</v>
      </c>
      <c r="E45" s="1350">
        <v>0</v>
      </c>
      <c r="F45" s="1360">
        <v>-38</v>
      </c>
      <c r="G45" s="1379">
        <v>-38</v>
      </c>
      <c r="H45" s="1378"/>
      <c r="I45" s="1360">
        <v>-140</v>
      </c>
      <c r="J45" s="1378"/>
      <c r="K45" s="1360">
        <v>-50</v>
      </c>
      <c r="L45" s="1360">
        <v>-27</v>
      </c>
      <c r="M45" s="1360">
        <v>-32</v>
      </c>
      <c r="N45" s="1360">
        <v>-31</v>
      </c>
    </row>
    <row r="46" spans="1:14" ht="21.6">
      <c r="A46" s="1020" t="s">
        <v>387</v>
      </c>
      <c r="B46" s="1377">
        <v>-3613</v>
      </c>
      <c r="C46" s="1380"/>
      <c r="D46" s="1375">
        <v>-910</v>
      </c>
      <c r="E46" s="1635">
        <v>-910</v>
      </c>
      <c r="F46" s="1360">
        <v>-910</v>
      </c>
      <c r="G46" s="1379">
        <v>-883</v>
      </c>
      <c r="H46" s="1378"/>
      <c r="I46" s="1360">
        <v>-3486</v>
      </c>
      <c r="J46" s="1378"/>
      <c r="K46" s="1360">
        <v>-882</v>
      </c>
      <c r="L46" s="1360">
        <v>-883</v>
      </c>
      <c r="M46" s="1360">
        <v>-882</v>
      </c>
      <c r="N46" s="1360">
        <v>-839</v>
      </c>
    </row>
    <row r="47" spans="1:14" ht="21.6">
      <c r="A47" s="1020" t="s">
        <v>388</v>
      </c>
      <c r="B47" s="1377">
        <v>-31</v>
      </c>
      <c r="C47" s="1380"/>
      <c r="D47" s="1375">
        <v>-14</v>
      </c>
      <c r="E47" s="1635">
        <v>-3</v>
      </c>
      <c r="F47" s="1360">
        <v>4</v>
      </c>
      <c r="G47" s="1379">
        <v>-18</v>
      </c>
      <c r="H47" s="63"/>
      <c r="I47" s="1360">
        <v>-24</v>
      </c>
      <c r="J47" s="63"/>
      <c r="K47" s="1360">
        <v>-4</v>
      </c>
      <c r="L47" s="1360">
        <v>-5</v>
      </c>
      <c r="M47" s="1360">
        <v>-7</v>
      </c>
      <c r="N47" s="1360">
        <v>-8</v>
      </c>
    </row>
    <row r="48" spans="1:14" ht="22.5" customHeight="1" thickBot="1">
      <c r="A48" s="486"/>
      <c r="B48" s="1383">
        <v>-2088</v>
      </c>
      <c r="C48" s="63"/>
      <c r="D48" s="1383">
        <v>-1162</v>
      </c>
      <c r="E48" s="1640">
        <v>-620</v>
      </c>
      <c r="F48" s="1363">
        <v>-409</v>
      </c>
      <c r="G48" s="1363">
        <v>103</v>
      </c>
      <c r="H48" s="63"/>
      <c r="I48" s="1363">
        <v>-2521</v>
      </c>
      <c r="J48" s="63"/>
      <c r="K48" s="1363">
        <v>-1136</v>
      </c>
      <c r="L48" s="1363">
        <v>-1035</v>
      </c>
      <c r="M48" s="1363">
        <v>-857</v>
      </c>
      <c r="N48" s="1363">
        <v>507</v>
      </c>
    </row>
    <row r="49" spans="1:15" ht="21.6">
      <c r="A49" s="1023" t="s">
        <v>397</v>
      </c>
      <c r="B49" s="1384">
        <v>1025</v>
      </c>
      <c r="C49" s="63"/>
      <c r="D49" s="1384">
        <v>-288</v>
      </c>
      <c r="E49" s="1639">
        <v>462</v>
      </c>
      <c r="F49" s="1365">
        <v>609</v>
      </c>
      <c r="G49" s="1365">
        <v>242</v>
      </c>
      <c r="H49" s="63"/>
      <c r="I49" s="1365">
        <v>448</v>
      </c>
      <c r="J49" s="1360"/>
      <c r="K49" s="1365">
        <v>-22</v>
      </c>
      <c r="L49" s="1365">
        <v>119</v>
      </c>
      <c r="M49" s="1365">
        <v>-201</v>
      </c>
      <c r="N49" s="1365">
        <v>552</v>
      </c>
    </row>
    <row r="50" spans="1:15" ht="21.6">
      <c r="A50" s="930" t="s">
        <v>389</v>
      </c>
      <c r="B50" s="1377">
        <v>547</v>
      </c>
      <c r="C50" s="67"/>
      <c r="D50" s="1377">
        <v>1860</v>
      </c>
      <c r="E50" s="1638">
        <v>1398</v>
      </c>
      <c r="F50" s="1379">
        <v>789</v>
      </c>
      <c r="G50" s="1379">
        <v>547</v>
      </c>
      <c r="H50" s="63"/>
      <c r="I50" s="1360">
        <v>99</v>
      </c>
      <c r="J50" s="63"/>
      <c r="K50" s="1360">
        <v>569</v>
      </c>
      <c r="L50" s="1360">
        <v>450</v>
      </c>
      <c r="M50" s="1360">
        <v>651</v>
      </c>
      <c r="N50" s="1360">
        <v>99</v>
      </c>
    </row>
    <row r="51" spans="1:15" ht="22.2" thickBot="1">
      <c r="A51" s="931" t="s">
        <v>390</v>
      </c>
      <c r="B51" s="1385">
        <v>1572</v>
      </c>
      <c r="C51" s="877"/>
      <c r="D51" s="1385">
        <v>1572</v>
      </c>
      <c r="E51" s="1641">
        <v>1860</v>
      </c>
      <c r="F51" s="1386">
        <v>1398</v>
      </c>
      <c r="G51" s="1386">
        <v>789</v>
      </c>
      <c r="H51" s="64"/>
      <c r="I51" s="1370">
        <v>547</v>
      </c>
      <c r="J51" s="63"/>
      <c r="K51" s="1370">
        <v>547</v>
      </c>
      <c r="L51" s="1370">
        <v>569</v>
      </c>
      <c r="M51" s="1370">
        <v>450</v>
      </c>
      <c r="N51" s="1370">
        <v>651</v>
      </c>
    </row>
    <row r="52" spans="1:15" ht="21.6">
      <c r="A52" s="930" t="s">
        <v>423</v>
      </c>
      <c r="B52" s="1384">
        <v>-225</v>
      </c>
      <c r="C52" s="67"/>
      <c r="D52" s="1601">
        <v>0</v>
      </c>
      <c r="E52" s="1639">
        <v>-250</v>
      </c>
      <c r="F52" s="1365">
        <v>79</v>
      </c>
      <c r="G52" s="1365">
        <v>-54</v>
      </c>
      <c r="H52" s="63"/>
      <c r="I52" s="1365">
        <v>175</v>
      </c>
      <c r="J52" s="63"/>
      <c r="K52" s="1365">
        <v>175</v>
      </c>
      <c r="L52" s="1365">
        <v>-400</v>
      </c>
      <c r="M52" s="1365">
        <v>360</v>
      </c>
      <c r="N52" s="1365">
        <v>40</v>
      </c>
    </row>
    <row r="53" spans="1:15" ht="21.6">
      <c r="A53" s="930" t="s">
        <v>391</v>
      </c>
      <c r="B53" s="1642">
        <v>225</v>
      </c>
      <c r="C53" s="67"/>
      <c r="D53" s="1643">
        <v>0</v>
      </c>
      <c r="E53" s="1644">
        <v>250</v>
      </c>
      <c r="F53" s="1379">
        <v>171</v>
      </c>
      <c r="G53" s="1379">
        <v>225</v>
      </c>
      <c r="H53" s="63"/>
      <c r="I53" s="1360">
        <v>50</v>
      </c>
      <c r="J53" s="63"/>
      <c r="K53" s="1360">
        <v>50</v>
      </c>
      <c r="L53" s="1360">
        <v>450</v>
      </c>
      <c r="M53" s="1360">
        <v>90</v>
      </c>
      <c r="N53" s="1360">
        <v>50</v>
      </c>
    </row>
    <row r="54" spans="1:15" ht="22.2" thickBot="1">
      <c r="A54" s="931" t="s">
        <v>392</v>
      </c>
      <c r="B54" s="1602">
        <v>0</v>
      </c>
      <c r="C54" s="1638">
        <v>0</v>
      </c>
      <c r="D54" s="1602">
        <v>0</v>
      </c>
      <c r="E54" s="1867">
        <v>0</v>
      </c>
      <c r="F54" s="1386">
        <v>250</v>
      </c>
      <c r="G54" s="1386">
        <v>171</v>
      </c>
      <c r="H54" s="62"/>
      <c r="I54" s="1374">
        <v>225</v>
      </c>
      <c r="J54" s="63"/>
      <c r="K54" s="1374">
        <v>225</v>
      </c>
      <c r="L54" s="1374">
        <v>50</v>
      </c>
      <c r="M54" s="1374">
        <v>450</v>
      </c>
      <c r="N54" s="1374">
        <v>90</v>
      </c>
    </row>
    <row r="55" spans="1:15" ht="21">
      <c r="A55" s="62"/>
      <c r="B55" s="62"/>
      <c r="C55" s="432"/>
      <c r="D55" s="877"/>
      <c r="E55" s="433"/>
      <c r="F55" s="433"/>
      <c r="G55" s="433"/>
      <c r="H55" s="433"/>
      <c r="I55" s="62"/>
      <c r="J55" s="491"/>
      <c r="K55" s="63"/>
      <c r="L55" s="491"/>
      <c r="M55" s="491"/>
      <c r="N55" s="491"/>
      <c r="O55" s="491"/>
    </row>
    <row r="56" spans="1:15" ht="17.25" customHeight="1">
      <c r="A56" s="1946"/>
      <c r="B56" s="1946"/>
      <c r="C56" s="1946"/>
      <c r="D56" s="1946"/>
      <c r="E56" s="1946"/>
      <c r="F56" s="1946"/>
      <c r="G56" s="1946"/>
      <c r="H56" s="1946"/>
      <c r="I56" s="1946"/>
      <c r="J56" s="1946"/>
      <c r="K56" s="1946"/>
      <c r="L56" s="1946"/>
      <c r="M56" s="1946"/>
      <c r="N56" s="1946"/>
      <c r="O56" s="1946"/>
    </row>
  </sheetData>
  <mergeCells count="1">
    <mergeCell ref="A56:O56"/>
  </mergeCells>
  <phoneticPr fontId="24" type="noConversion"/>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&amp;R&amp;8BCE Information financière supplémentaire – Quatrième trimestre de 2024 Page 13</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425F-A378-4C01-AE96-6BA637E3F30C}">
  <dimension ref="A1"/>
  <sheetViews>
    <sheetView workbookViewId="0">
      <selection activeCell="I50" sqref="I50"/>
    </sheetView>
  </sheetViews>
  <sheetFormatPr defaultRowHeight="13.2"/>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1214-BBD2-4D9F-A6BA-A8E551621F6E}">
  <dimension ref="A1"/>
  <sheetViews>
    <sheetView workbookViewId="0">
      <selection activeCell="S32" sqref="S32"/>
    </sheetView>
  </sheetViews>
  <sheetFormatPr defaultRowHeight="13.2"/>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37362-D251-4B1F-BCBF-6347EC42674C}">
  <dimension ref="A1"/>
  <sheetViews>
    <sheetView workbookViewId="0">
      <selection activeCell="U21" sqref="U21"/>
    </sheetView>
  </sheetViews>
  <sheetFormatPr defaultRowHeight="13.2"/>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8AE5F-7F2E-4DA3-8DF8-ED79B259DF16}">
  <dimension ref="A1"/>
  <sheetViews>
    <sheetView workbookViewId="0">
      <selection activeCell="H55" sqref="H55"/>
    </sheetView>
  </sheetViews>
  <sheetFormatPr defaultRowHeight="13.2"/>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4E356-42E8-4EFA-8654-7D12827FDF9E}">
  <dimension ref="A1"/>
  <sheetViews>
    <sheetView workbookViewId="0">
      <selection activeCell="S17" sqref="S17"/>
    </sheetView>
  </sheetViews>
  <sheetFormatPr defaultRowHeight="13.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Y352"/>
  <sheetViews>
    <sheetView showGridLines="0" view="pageBreakPreview" zoomScale="55" zoomScaleNormal="50" zoomScaleSheetLayoutView="55" zoomScalePageLayoutView="42" workbookViewId="0"/>
  </sheetViews>
  <sheetFormatPr defaultColWidth="8.5546875" defaultRowHeight="21"/>
  <cols>
    <col min="1" max="1" width="5.5546875" style="497" customWidth="1"/>
    <col min="2" max="2" width="170.44140625" style="497" customWidth="1"/>
    <col min="3" max="4" width="20.5546875" style="62" customWidth="1"/>
    <col min="5" max="5" width="1.5546875" style="62" customWidth="1"/>
    <col min="6" max="7" width="20.5546875" style="62" customWidth="1"/>
    <col min="8" max="8" width="1.5546875" style="62" hidden="1" customWidth="1"/>
    <col min="9" max="9" width="20.109375" style="62" customWidth="1"/>
    <col min="10" max="10" width="18.88671875" style="497" customWidth="1"/>
    <col min="11" max="11" width="1.5546875" style="62" customWidth="1"/>
    <col min="12" max="12" width="17.5546875" style="75" customWidth="1"/>
    <col min="13" max="13" width="18.5546875" style="62" customWidth="1"/>
    <col min="14" max="14" width="15.5546875" style="62" customWidth="1"/>
    <col min="15" max="15" width="17.44140625" style="503" customWidth="1"/>
    <col min="16" max="16" width="12.44140625" style="503" customWidth="1"/>
    <col min="17" max="17" width="13.5546875" style="497" customWidth="1"/>
    <col min="18" max="18" width="15.44140625" style="497" customWidth="1"/>
    <col min="19" max="45" width="8.5546875" style="497" customWidth="1"/>
    <col min="46" max="46" width="0.109375" style="497" customWidth="1"/>
    <col min="47" max="16384" width="8.5546875" style="497"/>
  </cols>
  <sheetData>
    <row r="1" spans="1:19" ht="29.4" customHeight="1">
      <c r="B1" s="368"/>
      <c r="I1" s="86"/>
      <c r="J1" s="62"/>
      <c r="L1" s="62"/>
      <c r="M1" s="69" t="s">
        <v>168</v>
      </c>
      <c r="N1" s="69"/>
    </row>
    <row r="2" spans="1:19" ht="25.5" customHeight="1">
      <c r="B2" s="368"/>
      <c r="D2" s="389"/>
      <c r="I2" s="86"/>
      <c r="J2" s="62"/>
      <c r="L2" s="62"/>
      <c r="M2" s="950" t="s">
        <v>239</v>
      </c>
      <c r="N2" s="950"/>
    </row>
    <row r="3" spans="1:19" ht="20.25" customHeight="1">
      <c r="B3" s="368"/>
      <c r="C3" s="86"/>
      <c r="D3" s="428"/>
      <c r="E3" s="86"/>
      <c r="F3" s="86"/>
      <c r="G3" s="86"/>
      <c r="H3" s="86"/>
      <c r="I3" s="86"/>
      <c r="J3" s="400"/>
      <c r="K3" s="400"/>
      <c r="L3" s="401"/>
      <c r="M3" s="497"/>
      <c r="N3" s="497"/>
    </row>
    <row r="4" spans="1:19" ht="21.6" customHeight="1" thickBot="1">
      <c r="B4" s="368"/>
      <c r="C4" s="86"/>
      <c r="D4" s="86"/>
      <c r="E4" s="86"/>
      <c r="F4" s="86"/>
      <c r="G4" s="86"/>
      <c r="H4" s="86"/>
      <c r="I4" s="86"/>
      <c r="J4" s="400"/>
      <c r="K4" s="400"/>
      <c r="L4" s="401"/>
      <c r="M4" s="400"/>
      <c r="N4" s="400"/>
    </row>
    <row r="5" spans="1:19" ht="23.4" customHeight="1" thickTop="1">
      <c r="B5" s="499"/>
      <c r="C5" s="944" t="s">
        <v>308</v>
      </c>
      <c r="D5" s="945" t="s">
        <v>308</v>
      </c>
      <c r="E5" s="834"/>
      <c r="F5" s="945" t="s">
        <v>234</v>
      </c>
      <c r="G5" s="946" t="s">
        <v>235</v>
      </c>
      <c r="H5" s="834"/>
      <c r="I5" s="944" t="s">
        <v>93</v>
      </c>
      <c r="J5" s="945" t="s">
        <v>93</v>
      </c>
      <c r="K5" s="834"/>
      <c r="L5" s="945" t="s">
        <v>234</v>
      </c>
      <c r="M5" s="946" t="s">
        <v>235</v>
      </c>
      <c r="N5" s="834"/>
      <c r="O5" s="863"/>
      <c r="P5" s="863"/>
      <c r="Q5" s="863"/>
      <c r="R5" s="863"/>
      <c r="S5" s="863"/>
    </row>
    <row r="6" spans="1:19" ht="24" customHeight="1" thickBot="1">
      <c r="A6" s="1085" t="s">
        <v>432</v>
      </c>
      <c r="B6" s="1090"/>
      <c r="C6" s="947" t="s">
        <v>401</v>
      </c>
      <c r="D6" s="948" t="s">
        <v>236</v>
      </c>
      <c r="E6" s="835"/>
      <c r="F6" s="948" t="s">
        <v>237</v>
      </c>
      <c r="G6" s="949" t="s">
        <v>238</v>
      </c>
      <c r="H6" s="835"/>
      <c r="I6" s="947">
        <v>2024</v>
      </c>
      <c r="J6" s="1512">
        <v>2023</v>
      </c>
      <c r="K6" s="835"/>
      <c r="L6" s="948" t="s">
        <v>237</v>
      </c>
      <c r="M6" s="949" t="s">
        <v>238</v>
      </c>
      <c r="N6" s="1387"/>
      <c r="O6" s="863"/>
      <c r="P6" s="863"/>
      <c r="Q6" s="863"/>
      <c r="R6" s="863"/>
      <c r="S6" s="863"/>
    </row>
    <row r="7" spans="1:19" ht="21" customHeight="1">
      <c r="A7" s="839" t="s">
        <v>204</v>
      </c>
      <c r="C7" s="1881"/>
      <c r="D7" s="865"/>
      <c r="E7" s="866"/>
      <c r="F7" s="866"/>
      <c r="G7" s="866"/>
      <c r="H7" s="866"/>
      <c r="I7" s="864"/>
      <c r="J7" s="865"/>
      <c r="K7" s="866"/>
      <c r="L7" s="866"/>
      <c r="M7" s="866"/>
      <c r="N7" s="866"/>
      <c r="O7" s="863"/>
      <c r="P7" s="863"/>
      <c r="Q7" s="863"/>
      <c r="R7" s="863"/>
      <c r="S7" s="863"/>
    </row>
    <row r="8" spans="1:19" ht="21" customHeight="1">
      <c r="A8" s="1094" t="s">
        <v>477</v>
      </c>
      <c r="B8" s="414"/>
      <c r="C8" s="1700">
        <v>5287</v>
      </c>
      <c r="D8" s="1701">
        <v>5348</v>
      </c>
      <c r="E8" s="1702"/>
      <c r="F8" s="1703">
        <v>-61</v>
      </c>
      <c r="G8" s="1704">
        <v>-1.1406133133881825E-2</v>
      </c>
      <c r="H8" s="1702"/>
      <c r="I8" s="1705">
        <v>21073</v>
      </c>
      <c r="J8" s="1701">
        <v>21154</v>
      </c>
      <c r="K8" s="1702"/>
      <c r="L8" s="1703">
        <v>-81</v>
      </c>
      <c r="M8" s="1704">
        <v>-3.8290630613595539E-3</v>
      </c>
      <c r="N8" s="872"/>
      <c r="O8" s="867"/>
      <c r="P8" s="868"/>
      <c r="Q8" s="867"/>
      <c r="R8" s="869"/>
      <c r="S8" s="863"/>
    </row>
    <row r="9" spans="1:19" ht="21" customHeight="1">
      <c r="A9" s="1094" t="s">
        <v>478</v>
      </c>
      <c r="C9" s="1706">
        <v>1135</v>
      </c>
      <c r="D9" s="1701">
        <v>1125</v>
      </c>
      <c r="E9" s="1702"/>
      <c r="F9" s="1703">
        <v>10</v>
      </c>
      <c r="G9" s="1704">
        <v>8.8888888888888889E-3</v>
      </c>
      <c r="H9" s="1702"/>
      <c r="I9" s="1705">
        <v>3336</v>
      </c>
      <c r="J9" s="1701">
        <v>3519</v>
      </c>
      <c r="K9" s="1702"/>
      <c r="L9" s="1703">
        <v>-183</v>
      </c>
      <c r="M9" s="1704">
        <v>-5.2003410059676042E-2</v>
      </c>
      <c r="N9" s="872"/>
      <c r="O9" s="867"/>
      <c r="P9" s="868"/>
      <c r="Q9" s="867"/>
      <c r="R9" s="869"/>
      <c r="S9" s="863"/>
    </row>
    <row r="10" spans="1:19" ht="23.1" customHeight="1">
      <c r="A10" s="839" t="s">
        <v>207</v>
      </c>
      <c r="C10" s="1700">
        <v>6422</v>
      </c>
      <c r="D10" s="1707">
        <v>6473</v>
      </c>
      <c r="E10" s="1702"/>
      <c r="F10" s="1708">
        <v>-51</v>
      </c>
      <c r="G10" s="1709">
        <v>-7.8788815078016383E-3</v>
      </c>
      <c r="H10" s="1702"/>
      <c r="I10" s="1710">
        <v>24409</v>
      </c>
      <c r="J10" s="1707">
        <v>24673</v>
      </c>
      <c r="K10" s="1702"/>
      <c r="L10" s="1708">
        <v>-264</v>
      </c>
      <c r="M10" s="1709">
        <v>-1.069995541685243E-2</v>
      </c>
      <c r="N10" s="872"/>
      <c r="O10" s="867"/>
      <c r="P10" s="868"/>
      <c r="Q10" s="867"/>
      <c r="R10" s="869"/>
      <c r="S10" s="863"/>
    </row>
    <row r="11" spans="1:19" ht="21" customHeight="1">
      <c r="A11" s="499" t="s">
        <v>208</v>
      </c>
      <c r="C11" s="1706">
        <v>-3817</v>
      </c>
      <c r="D11" s="1701">
        <v>-3906</v>
      </c>
      <c r="E11" s="1711"/>
      <c r="F11" s="1712">
        <v>89</v>
      </c>
      <c r="G11" s="1713">
        <v>2.2785458269329237E-2</v>
      </c>
      <c r="H11" s="1711"/>
      <c r="I11" s="1700">
        <v>-13820</v>
      </c>
      <c r="J11" s="1701">
        <v>-14256</v>
      </c>
      <c r="K11" s="1711"/>
      <c r="L11" s="1712">
        <v>436</v>
      </c>
      <c r="M11" s="1704">
        <v>3.058361391694725E-2</v>
      </c>
      <c r="N11" s="872"/>
      <c r="O11" s="867"/>
      <c r="P11" s="868"/>
      <c r="Q11" s="867"/>
      <c r="R11" s="869"/>
      <c r="S11" s="863"/>
    </row>
    <row r="12" spans="1:19" s="957" customFormat="1" ht="26.1" customHeight="1">
      <c r="A12" s="1166" t="s">
        <v>479</v>
      </c>
      <c r="C12" s="1700">
        <v>2605</v>
      </c>
      <c r="D12" s="1707">
        <v>2567</v>
      </c>
      <c r="E12" s="1711"/>
      <c r="F12" s="1714">
        <v>38</v>
      </c>
      <c r="G12" s="1715">
        <v>1.4803272302298403E-2</v>
      </c>
      <c r="H12" s="1711"/>
      <c r="I12" s="1716">
        <v>10589</v>
      </c>
      <c r="J12" s="1717">
        <v>10417</v>
      </c>
      <c r="K12" s="1711"/>
      <c r="L12" s="1714">
        <v>172</v>
      </c>
      <c r="M12" s="1709">
        <v>1.6511471632907747E-2</v>
      </c>
      <c r="N12" s="872"/>
      <c r="O12" s="1163"/>
      <c r="P12" s="1164"/>
      <c r="Q12" s="1163"/>
      <c r="R12" s="1165"/>
      <c r="S12" s="1162"/>
    </row>
    <row r="13" spans="1:19" ht="27" customHeight="1">
      <c r="A13" s="1847" t="s">
        <v>480</v>
      </c>
      <c r="B13" s="499"/>
      <c r="C13" s="1882" t="s">
        <v>498</v>
      </c>
      <c r="D13" s="1718">
        <v>0.39657036922601574</v>
      </c>
      <c r="E13" s="1719"/>
      <c r="F13" s="1719"/>
      <c r="G13" s="1720">
        <v>0.9000000000000008</v>
      </c>
      <c r="H13" s="1719"/>
      <c r="I13" s="1882" t="s">
        <v>500</v>
      </c>
      <c r="J13" s="1718">
        <v>0.42220240748996879</v>
      </c>
      <c r="K13" s="1719"/>
      <c r="L13" s="1719"/>
      <c r="M13" s="1721">
        <v>1.2000000000000011</v>
      </c>
      <c r="N13" s="1188"/>
      <c r="O13" s="867"/>
      <c r="P13" s="868"/>
      <c r="Q13" s="867"/>
      <c r="R13" s="869"/>
      <c r="S13" s="863"/>
    </row>
    <row r="14" spans="1:19" ht="22.35" customHeight="1">
      <c r="A14" s="499" t="s">
        <v>209</v>
      </c>
      <c r="C14" s="1722">
        <v>-154</v>
      </c>
      <c r="D14" s="1712">
        <v>-41</v>
      </c>
      <c r="E14" s="1723"/>
      <c r="F14" s="1712">
        <v>-113</v>
      </c>
      <c r="G14" s="1724" t="s">
        <v>202</v>
      </c>
      <c r="H14" s="1723"/>
      <c r="I14" s="1722">
        <v>-454</v>
      </c>
      <c r="J14" s="1712">
        <v>-200</v>
      </c>
      <c r="K14" s="1723"/>
      <c r="L14" s="1712">
        <v>-254</v>
      </c>
      <c r="M14" s="1725" t="s">
        <v>202</v>
      </c>
      <c r="N14" s="872"/>
      <c r="O14" s="867"/>
      <c r="P14" s="868"/>
      <c r="Q14" s="867"/>
      <c r="R14" s="869"/>
      <c r="S14" s="863"/>
    </row>
    <row r="15" spans="1:19" ht="21" customHeight="1">
      <c r="A15" s="499" t="s">
        <v>210</v>
      </c>
      <c r="C15" s="1722">
        <v>-933</v>
      </c>
      <c r="D15" s="1712">
        <v>-954</v>
      </c>
      <c r="E15" s="1711"/>
      <c r="F15" s="1703">
        <v>21</v>
      </c>
      <c r="G15" s="1713">
        <v>2.20125786163522E-2</v>
      </c>
      <c r="H15" s="1711"/>
      <c r="I15" s="1700">
        <v>-3758</v>
      </c>
      <c r="J15" s="1701">
        <v>-3745</v>
      </c>
      <c r="K15" s="1711"/>
      <c r="L15" s="1712">
        <v>-13</v>
      </c>
      <c r="M15" s="1704">
        <v>-3.4712950600801068E-3</v>
      </c>
      <c r="N15" s="872"/>
      <c r="O15" s="867"/>
      <c r="P15" s="868"/>
      <c r="Q15" s="867"/>
      <c r="R15" s="869"/>
      <c r="S15" s="863"/>
    </row>
    <row r="16" spans="1:19" ht="21" customHeight="1">
      <c r="A16" s="499" t="s">
        <v>211</v>
      </c>
      <c r="C16" s="1722">
        <v>-317</v>
      </c>
      <c r="D16" s="1712">
        <v>-299</v>
      </c>
      <c r="E16" s="1711"/>
      <c r="F16" s="1712">
        <v>-18</v>
      </c>
      <c r="G16" s="1713">
        <v>-6.0200668896321072E-2</v>
      </c>
      <c r="H16" s="1711"/>
      <c r="I16" s="1700">
        <v>-1283</v>
      </c>
      <c r="J16" s="1701">
        <v>-1173</v>
      </c>
      <c r="K16" s="1711"/>
      <c r="L16" s="1712">
        <v>-110</v>
      </c>
      <c r="M16" s="1704">
        <v>-9.3776641091219096E-2</v>
      </c>
      <c r="N16" s="872"/>
      <c r="O16" s="867"/>
      <c r="P16" s="868"/>
      <c r="Q16" s="867"/>
      <c r="R16" s="869"/>
      <c r="S16" s="863"/>
    </row>
    <row r="17" spans="1:19" ht="21" customHeight="1">
      <c r="A17" s="499" t="s">
        <v>212</v>
      </c>
      <c r="C17" s="1726"/>
      <c r="D17" s="1727"/>
      <c r="E17" s="1711"/>
      <c r="F17" s="1728"/>
      <c r="G17" s="1729"/>
      <c r="H17" s="1711"/>
      <c r="I17" s="1730"/>
      <c r="J17" s="1731"/>
      <c r="K17" s="1711"/>
      <c r="L17" s="1728"/>
      <c r="M17" s="1732"/>
      <c r="N17" s="870"/>
      <c r="O17" s="867"/>
      <c r="P17" s="867"/>
      <c r="Q17" s="867"/>
      <c r="R17" s="867"/>
      <c r="S17" s="863"/>
    </row>
    <row r="18" spans="1:19" ht="21" customHeight="1">
      <c r="A18" s="1094" t="s">
        <v>495</v>
      </c>
      <c r="C18" s="1722">
        <v>-431</v>
      </c>
      <c r="D18" s="1712">
        <v>-399</v>
      </c>
      <c r="E18" s="1711"/>
      <c r="F18" s="1712">
        <v>-32</v>
      </c>
      <c r="G18" s="1713">
        <v>-8.0200501253132828E-2</v>
      </c>
      <c r="H18" s="1711"/>
      <c r="I18" s="1700">
        <v>-1713</v>
      </c>
      <c r="J18" s="1701">
        <v>-1475</v>
      </c>
      <c r="K18" s="1711"/>
      <c r="L18" s="1712">
        <v>-238</v>
      </c>
      <c r="M18" s="1704">
        <v>-0.16135593220338984</v>
      </c>
      <c r="N18" s="872"/>
      <c r="O18" s="867"/>
      <c r="P18" s="867"/>
      <c r="Q18" s="867"/>
      <c r="R18" s="867"/>
      <c r="S18" s="863"/>
    </row>
    <row r="19" spans="1:19" ht="23.1" customHeight="1">
      <c r="A19" s="1094" t="s">
        <v>496</v>
      </c>
      <c r="C19" s="1722">
        <v>17</v>
      </c>
      <c r="D19" s="1712">
        <v>27</v>
      </c>
      <c r="E19" s="1711"/>
      <c r="F19" s="1703">
        <v>-10</v>
      </c>
      <c r="G19" s="1713">
        <v>-0.37037037037037035</v>
      </c>
      <c r="H19" s="1711"/>
      <c r="I19" s="1722">
        <v>66</v>
      </c>
      <c r="J19" s="1712">
        <v>108</v>
      </c>
      <c r="K19" s="1711"/>
      <c r="L19" s="1712">
        <v>-42</v>
      </c>
      <c r="M19" s="1704">
        <v>-0.3888888888888889</v>
      </c>
      <c r="N19" s="872"/>
      <c r="O19" s="867"/>
      <c r="P19" s="867"/>
      <c r="Q19" s="867"/>
      <c r="R19" s="867"/>
      <c r="S19" s="863"/>
    </row>
    <row r="20" spans="1:19" ht="21" customHeight="1">
      <c r="A20" s="499" t="s">
        <v>215</v>
      </c>
      <c r="C20" s="1722">
        <v>-4</v>
      </c>
      <c r="D20" s="1712">
        <v>-109</v>
      </c>
      <c r="E20" s="1711"/>
      <c r="F20" s="1703">
        <v>105</v>
      </c>
      <c r="G20" s="1713">
        <v>0.96330275229357798</v>
      </c>
      <c r="H20" s="1711"/>
      <c r="I20" s="1700">
        <v>-2190</v>
      </c>
      <c r="J20" s="1712">
        <v>-143</v>
      </c>
      <c r="K20" s="1711"/>
      <c r="L20" s="1701">
        <v>-2047</v>
      </c>
      <c r="M20" s="1725" t="s">
        <v>202</v>
      </c>
      <c r="N20" s="875"/>
      <c r="O20" s="867"/>
      <c r="P20" s="867"/>
      <c r="Q20" s="867"/>
      <c r="R20" s="867"/>
      <c r="S20" s="863"/>
    </row>
    <row r="21" spans="1:19" ht="21.9" customHeight="1">
      <c r="A21" s="499" t="s">
        <v>481</v>
      </c>
      <c r="C21" s="1722">
        <v>-103</v>
      </c>
      <c r="D21" s="1712">
        <v>-147</v>
      </c>
      <c r="E21" s="1711"/>
      <c r="F21" s="1712">
        <v>44</v>
      </c>
      <c r="G21" s="1713">
        <v>0.29931972789115646</v>
      </c>
      <c r="H21" s="1711"/>
      <c r="I21" s="1722">
        <v>-305</v>
      </c>
      <c r="J21" s="1712">
        <v>-466</v>
      </c>
      <c r="K21" s="1711"/>
      <c r="L21" s="1712">
        <v>161</v>
      </c>
      <c r="M21" s="1704">
        <v>0.34549356223175964</v>
      </c>
      <c r="N21" s="872"/>
      <c r="O21" s="867"/>
      <c r="P21" s="867"/>
      <c r="Q21" s="867"/>
      <c r="R21" s="867"/>
      <c r="S21" s="863"/>
    </row>
    <row r="22" spans="1:19" ht="21" customHeight="1">
      <c r="A22" s="499" t="s">
        <v>217</v>
      </c>
      <c r="C22" s="1722">
        <v>-175</v>
      </c>
      <c r="D22" s="1712">
        <v>-210</v>
      </c>
      <c r="E22" s="1711"/>
      <c r="F22" s="1712">
        <v>35</v>
      </c>
      <c r="G22" s="1713">
        <v>0.16666666666666666</v>
      </c>
      <c r="H22" s="1711"/>
      <c r="I22" s="1722">
        <v>-577</v>
      </c>
      <c r="J22" s="1712">
        <v>-996</v>
      </c>
      <c r="K22" s="1711"/>
      <c r="L22" s="1712">
        <v>419</v>
      </c>
      <c r="M22" s="1704">
        <v>0.42068273092369479</v>
      </c>
      <c r="N22" s="872"/>
      <c r="O22" s="867"/>
      <c r="P22" s="867"/>
      <c r="Q22" s="867"/>
      <c r="R22" s="867"/>
      <c r="S22" s="863"/>
    </row>
    <row r="23" spans="1:19" ht="24" customHeight="1" thickBot="1">
      <c r="A23" s="1086" t="s">
        <v>219</v>
      </c>
      <c r="B23" s="1091"/>
      <c r="C23" s="1733">
        <v>505</v>
      </c>
      <c r="D23" s="1734">
        <v>435</v>
      </c>
      <c r="E23" s="1735"/>
      <c r="F23" s="1734">
        <v>70</v>
      </c>
      <c r="G23" s="1736">
        <v>0.16091954022988506</v>
      </c>
      <c r="H23" s="1735"/>
      <c r="I23" s="1733">
        <v>375</v>
      </c>
      <c r="J23" s="1737">
        <v>2327</v>
      </c>
      <c r="K23" s="1735"/>
      <c r="L23" s="1737">
        <v>-1952</v>
      </c>
      <c r="M23" s="1738">
        <v>-0.83884830253545339</v>
      </c>
      <c r="N23" s="872"/>
      <c r="O23" s="867"/>
      <c r="P23" s="867"/>
      <c r="Q23" s="867"/>
      <c r="R23" s="867"/>
      <c r="S23" s="863"/>
    </row>
    <row r="24" spans="1:19" ht="15" customHeight="1">
      <c r="A24" s="839"/>
      <c r="C24" s="1742"/>
      <c r="D24" s="1743"/>
      <c r="E24" s="1735"/>
      <c r="F24" s="1735"/>
      <c r="G24" s="1735"/>
      <c r="H24" s="1735"/>
      <c r="I24" s="1742"/>
      <c r="J24" s="1743"/>
      <c r="K24" s="1735"/>
      <c r="L24" s="1735"/>
      <c r="M24" s="1744"/>
      <c r="N24" s="1191"/>
      <c r="O24" s="867"/>
      <c r="P24" s="867"/>
      <c r="Q24" s="867"/>
      <c r="R24" s="867"/>
      <c r="S24" s="863"/>
    </row>
    <row r="25" spans="1:19" ht="23.1" customHeight="1">
      <c r="A25" s="839" t="s">
        <v>439</v>
      </c>
      <c r="C25" s="1742"/>
      <c r="D25" s="1743"/>
      <c r="E25" s="1735"/>
      <c r="F25" s="1735"/>
      <c r="G25" s="1735"/>
      <c r="H25" s="1735"/>
      <c r="I25" s="1742"/>
      <c r="J25" s="1743"/>
      <c r="K25" s="1735"/>
      <c r="L25" s="1735"/>
      <c r="M25" s="1744"/>
      <c r="N25" s="1191"/>
      <c r="O25" s="867"/>
      <c r="P25" s="867"/>
      <c r="Q25" s="867"/>
      <c r="R25" s="867"/>
      <c r="S25" s="863"/>
    </row>
    <row r="26" spans="1:19" ht="21" customHeight="1">
      <c r="A26" s="1094" t="s">
        <v>482</v>
      </c>
      <c r="C26" s="1722">
        <v>461</v>
      </c>
      <c r="D26" s="1712">
        <v>382</v>
      </c>
      <c r="E26" s="1735"/>
      <c r="F26" s="1712">
        <v>79</v>
      </c>
      <c r="G26" s="1713">
        <v>0.20680628272251309</v>
      </c>
      <c r="H26" s="1735"/>
      <c r="I26" s="1722">
        <v>163</v>
      </c>
      <c r="J26" s="1701">
        <v>2076</v>
      </c>
      <c r="K26" s="1735"/>
      <c r="L26" s="1701">
        <v>-1913</v>
      </c>
      <c r="M26" s="1704">
        <v>-0.92148362235067438</v>
      </c>
      <c r="N26" s="872"/>
      <c r="O26" s="867"/>
      <c r="P26" s="867"/>
      <c r="Q26" s="867"/>
      <c r="R26" s="867"/>
      <c r="S26" s="863"/>
    </row>
    <row r="27" spans="1:19" ht="21.9" customHeight="1">
      <c r="A27" s="1094" t="s">
        <v>483</v>
      </c>
      <c r="C27" s="1722">
        <v>43</v>
      </c>
      <c r="D27" s="1712">
        <v>48</v>
      </c>
      <c r="E27" s="1735"/>
      <c r="F27" s="1703">
        <v>-5</v>
      </c>
      <c r="G27" s="1713">
        <v>-0.10416666666666667</v>
      </c>
      <c r="H27" s="1735"/>
      <c r="I27" s="1722">
        <v>181</v>
      </c>
      <c r="J27" s="1712">
        <v>187</v>
      </c>
      <c r="K27" s="1735"/>
      <c r="L27" s="1712">
        <v>-6</v>
      </c>
      <c r="M27" s="1704">
        <v>-3.2085561497326207E-2</v>
      </c>
      <c r="N27" s="872"/>
      <c r="O27" s="867"/>
      <c r="P27" s="867"/>
      <c r="Q27" s="867"/>
      <c r="R27" s="867"/>
      <c r="S27" s="863"/>
    </row>
    <row r="28" spans="1:19" ht="21" customHeight="1">
      <c r="A28" s="1094" t="s">
        <v>484</v>
      </c>
      <c r="C28" s="1722">
        <v>1</v>
      </c>
      <c r="D28" s="1712">
        <v>5</v>
      </c>
      <c r="E28" s="1735"/>
      <c r="F28" s="1712">
        <v>-4</v>
      </c>
      <c r="G28" s="1713">
        <v>-0.8</v>
      </c>
      <c r="H28" s="1735"/>
      <c r="I28" s="1722">
        <v>31</v>
      </c>
      <c r="J28" s="1712">
        <v>64</v>
      </c>
      <c r="K28" s="1735"/>
      <c r="L28" s="1712">
        <v>-33</v>
      </c>
      <c r="M28" s="1704">
        <v>-0.515625</v>
      </c>
      <c r="N28" s="872"/>
      <c r="O28" s="867"/>
      <c r="P28" s="867"/>
      <c r="Q28" s="867"/>
      <c r="R28" s="867"/>
      <c r="S28" s="863"/>
    </row>
    <row r="29" spans="1:19" ht="24" customHeight="1" thickBot="1">
      <c r="A29" s="941" t="s">
        <v>219</v>
      </c>
      <c r="B29" s="1090"/>
      <c r="C29" s="1733">
        <v>505</v>
      </c>
      <c r="D29" s="1734">
        <v>435</v>
      </c>
      <c r="E29" s="1735"/>
      <c r="F29" s="1734">
        <v>70</v>
      </c>
      <c r="G29" s="1736">
        <v>0.16091954022988506</v>
      </c>
      <c r="H29" s="1735"/>
      <c r="I29" s="1733">
        <v>375</v>
      </c>
      <c r="J29" s="1737">
        <v>2327</v>
      </c>
      <c r="K29" s="1735"/>
      <c r="L29" s="1737">
        <v>-1952</v>
      </c>
      <c r="M29" s="1738">
        <v>-0.83884830253545339</v>
      </c>
      <c r="N29" s="872"/>
      <c r="S29" s="863"/>
    </row>
    <row r="30" spans="1:19" ht="11.25" customHeight="1">
      <c r="A30" s="839"/>
      <c r="C30" s="1742"/>
      <c r="D30" s="1743"/>
      <c r="E30" s="1735"/>
      <c r="F30" s="1735"/>
      <c r="G30" s="1735"/>
      <c r="H30" s="1735"/>
      <c r="I30" s="1742"/>
      <c r="J30" s="1743"/>
      <c r="K30" s="1735"/>
      <c r="L30" s="1735"/>
      <c r="M30" s="1744"/>
      <c r="N30" s="1191"/>
      <c r="O30" s="863"/>
      <c r="P30" s="868"/>
      <c r="Q30" s="863"/>
      <c r="R30" s="863"/>
      <c r="S30" s="863"/>
    </row>
    <row r="31" spans="1:19" ht="21" customHeight="1" thickBot="1">
      <c r="A31" s="1087" t="s">
        <v>222</v>
      </c>
      <c r="B31" s="1090"/>
      <c r="C31" s="1749">
        <v>0.50531623369505629</v>
      </c>
      <c r="D31" s="1750">
        <v>0.41934719699806378</v>
      </c>
      <c r="E31" s="1751"/>
      <c r="F31" s="1750">
        <v>9.0000000000000024E-2</v>
      </c>
      <c r="G31" s="1752">
        <v>0.2136192955247429</v>
      </c>
      <c r="H31" s="1739"/>
      <c r="I31" s="1749">
        <v>0.17866929738024773</v>
      </c>
      <c r="J31" s="1750">
        <v>2.2758167068625301</v>
      </c>
      <c r="K31" s="1751">
        <v>0</v>
      </c>
      <c r="L31" s="1753">
        <v>-2.0999999999999996</v>
      </c>
      <c r="M31" s="1752">
        <v>-0.92074566473988428</v>
      </c>
      <c r="N31" s="872"/>
      <c r="O31" s="863"/>
      <c r="P31" s="863"/>
      <c r="Q31" s="863"/>
      <c r="R31" s="863"/>
      <c r="S31" s="863"/>
    </row>
    <row r="32" spans="1:19" ht="9.75" customHeight="1">
      <c r="A32" s="500"/>
      <c r="C32" s="1748"/>
      <c r="D32" s="1747"/>
      <c r="E32" s="1746"/>
      <c r="F32" s="1746"/>
      <c r="G32" s="1746"/>
      <c r="H32" s="1746"/>
      <c r="I32" s="1748"/>
      <c r="J32" s="1747"/>
      <c r="K32" s="1745"/>
      <c r="L32" s="1745"/>
      <c r="M32" s="1746"/>
      <c r="N32" s="837"/>
      <c r="O32" s="863"/>
      <c r="P32" s="863"/>
      <c r="Q32" s="863"/>
      <c r="R32" s="863"/>
      <c r="S32" s="863"/>
    </row>
    <row r="33" spans="1:25" ht="23.1" customHeight="1">
      <c r="A33" s="940" t="s">
        <v>223</v>
      </c>
      <c r="C33" s="1754">
        <v>0.99753000000000003</v>
      </c>
      <c r="D33" s="1755">
        <v>0.96750000000000003</v>
      </c>
      <c r="E33" s="1756"/>
      <c r="F33" s="1755">
        <v>3.0030000000000001E-2</v>
      </c>
      <c r="G33" s="1704">
        <v>3.1038759689922479E-2</v>
      </c>
      <c r="H33" s="1756"/>
      <c r="I33" s="1754">
        <v>3.99</v>
      </c>
      <c r="J33" s="1755">
        <v>3.87</v>
      </c>
      <c r="K33" s="1757"/>
      <c r="L33" s="1758">
        <v>0.12000000000000011</v>
      </c>
      <c r="M33" s="1704">
        <v>3.1007751937984523E-2</v>
      </c>
      <c r="N33" s="872"/>
      <c r="O33" s="863"/>
      <c r="P33" s="863"/>
      <c r="Q33" s="863"/>
      <c r="R33" s="863"/>
      <c r="S33" s="863"/>
    </row>
    <row r="34" spans="1:25" ht="32.25" customHeight="1">
      <c r="A34" s="839" t="s">
        <v>224</v>
      </c>
      <c r="C34" s="1759">
        <v>912.3</v>
      </c>
      <c r="D34" s="1760">
        <v>912.3</v>
      </c>
      <c r="E34" s="1761"/>
      <c r="F34" s="1761"/>
      <c r="G34" s="1761"/>
      <c r="H34" s="1761"/>
      <c r="I34" s="1759">
        <v>912.3</v>
      </c>
      <c r="J34" s="1762">
        <v>912.2</v>
      </c>
      <c r="K34" s="1763"/>
      <c r="L34" s="1763"/>
      <c r="M34" s="1761"/>
      <c r="N34" s="838"/>
      <c r="O34" s="863"/>
      <c r="P34" s="863"/>
      <c r="Q34" s="863"/>
      <c r="R34" s="863"/>
      <c r="S34" s="863"/>
    </row>
    <row r="35" spans="1:25" ht="21" customHeight="1">
      <c r="A35" s="1088" t="s">
        <v>225</v>
      </c>
      <c r="C35" s="1759">
        <v>912.3</v>
      </c>
      <c r="D35" s="1760">
        <v>912.3</v>
      </c>
      <c r="E35" s="1761"/>
      <c r="F35" s="1761"/>
      <c r="G35" s="1761"/>
      <c r="H35" s="1761"/>
      <c r="I35" s="1759">
        <v>912.3</v>
      </c>
      <c r="J35" s="1762">
        <v>912.2</v>
      </c>
      <c r="K35" s="1763"/>
      <c r="L35" s="1763"/>
      <c r="M35" s="1761"/>
      <c r="N35" s="838"/>
      <c r="O35" s="863"/>
      <c r="P35" s="863"/>
      <c r="Q35" s="863"/>
      <c r="R35" s="863"/>
      <c r="S35" s="863"/>
    </row>
    <row r="36" spans="1:25" s="1096" customFormat="1" ht="22.35" customHeight="1" thickBot="1">
      <c r="A36" s="1099" t="s">
        <v>226</v>
      </c>
      <c r="B36" s="1100"/>
      <c r="C36" s="1764">
        <v>912.3</v>
      </c>
      <c r="D36" s="1765">
        <v>912.3</v>
      </c>
      <c r="E36" s="1761"/>
      <c r="F36" s="1766"/>
      <c r="G36" s="1766"/>
      <c r="H36" s="1761"/>
      <c r="I36" s="1764">
        <v>912.3</v>
      </c>
      <c r="J36" s="1767">
        <v>912.3</v>
      </c>
      <c r="K36" s="1761"/>
      <c r="L36" s="1766"/>
      <c r="M36" s="1766"/>
      <c r="N36" s="838"/>
      <c r="O36" s="1097"/>
      <c r="P36" s="1097"/>
      <c r="Q36" s="1097"/>
      <c r="R36" s="1097"/>
      <c r="S36" s="1097"/>
    </row>
    <row r="37" spans="1:25" ht="18.75" customHeight="1">
      <c r="A37" s="839"/>
      <c r="C37" s="1768"/>
      <c r="D37" s="1769"/>
      <c r="E37" s="1761"/>
      <c r="F37" s="1761"/>
      <c r="G37" s="1761"/>
      <c r="H37" s="1761"/>
      <c r="I37" s="1768"/>
      <c r="J37" s="930"/>
      <c r="K37" s="1761"/>
      <c r="L37" s="1761"/>
      <c r="M37" s="1761"/>
      <c r="N37" s="838"/>
      <c r="O37" s="1892"/>
      <c r="P37" s="1892"/>
      <c r="Q37" s="1892"/>
      <c r="R37" s="1892"/>
      <c r="S37" s="1892"/>
      <c r="T37" s="1892"/>
      <c r="U37" s="1892"/>
      <c r="V37" s="1892"/>
      <c r="W37" s="1892"/>
      <c r="X37" s="1892"/>
      <c r="Y37" s="1892"/>
    </row>
    <row r="38" spans="1:25" ht="21" customHeight="1" thickBot="1">
      <c r="A38" s="1086" t="s">
        <v>227</v>
      </c>
      <c r="B38" s="1091"/>
      <c r="C38" s="1770"/>
      <c r="D38" s="1771"/>
      <c r="E38" s="1772"/>
      <c r="F38" s="1773"/>
      <c r="G38" s="1773"/>
      <c r="H38" s="1772"/>
      <c r="I38" s="1770"/>
      <c r="J38" s="1771"/>
      <c r="K38" s="1772"/>
      <c r="L38" s="1773"/>
      <c r="M38" s="1773"/>
      <c r="N38" s="1192"/>
      <c r="O38" s="863"/>
    </row>
    <row r="39" spans="1:25" s="1096" customFormat="1" ht="22.5" customHeight="1">
      <c r="A39" s="1095" t="s">
        <v>440</v>
      </c>
      <c r="C39" s="1774">
        <v>461</v>
      </c>
      <c r="D39" s="1775">
        <v>382</v>
      </c>
      <c r="E39" s="1772"/>
      <c r="F39" s="1703">
        <v>79</v>
      </c>
      <c r="G39" s="1704">
        <v>0.20680628272251309</v>
      </c>
      <c r="H39" s="1772"/>
      <c r="I39" s="1774">
        <v>163</v>
      </c>
      <c r="J39" s="1776">
        <v>2076</v>
      </c>
      <c r="K39" s="1772"/>
      <c r="L39" s="1777">
        <v>-1913</v>
      </c>
      <c r="M39" s="1704">
        <v>-0.92148362235067438</v>
      </c>
      <c r="N39" s="872"/>
      <c r="O39" s="1097"/>
      <c r="P39" s="1098"/>
    </row>
    <row r="40" spans="1:25" ht="22.35" customHeight="1">
      <c r="A40" s="417" t="s">
        <v>228</v>
      </c>
      <c r="C40" s="1778"/>
      <c r="D40" s="1741"/>
      <c r="E40" s="1772"/>
      <c r="F40" s="1779"/>
      <c r="G40" s="1740"/>
      <c r="H40" s="1772"/>
      <c r="I40" s="1780"/>
      <c r="J40" s="1741"/>
      <c r="K40" s="1772"/>
      <c r="L40" s="1779"/>
      <c r="M40" s="1740"/>
      <c r="N40" s="836"/>
      <c r="O40" s="863"/>
    </row>
    <row r="41" spans="1:25" s="62" customFormat="1" ht="23.1" customHeight="1">
      <c r="A41" s="1094" t="s">
        <v>485</v>
      </c>
      <c r="C41" s="1781">
        <v>154</v>
      </c>
      <c r="D41" s="1703">
        <v>41</v>
      </c>
      <c r="E41" s="1782"/>
      <c r="F41" s="1703">
        <v>113</v>
      </c>
      <c r="G41" s="1725" t="s">
        <v>202</v>
      </c>
      <c r="H41" s="1782"/>
      <c r="I41" s="1781">
        <v>454</v>
      </c>
      <c r="J41" s="1712">
        <v>200</v>
      </c>
      <c r="K41" s="1783"/>
      <c r="L41" s="1712">
        <v>254</v>
      </c>
      <c r="M41" s="1724" t="s">
        <v>202</v>
      </c>
      <c r="N41" s="873"/>
      <c r="O41" s="863"/>
    </row>
    <row r="42" spans="1:25" s="62" customFormat="1" ht="70.650000000000006" customHeight="1">
      <c r="A42" s="1893" t="s">
        <v>486</v>
      </c>
      <c r="B42" s="1894"/>
      <c r="C42" s="1781">
        <v>198</v>
      </c>
      <c r="D42" s="1703">
        <v>-6</v>
      </c>
      <c r="E42" s="1784"/>
      <c r="F42" s="1703">
        <v>204</v>
      </c>
      <c r="G42" s="1725" t="s">
        <v>202</v>
      </c>
      <c r="H42" s="1784"/>
      <c r="I42" s="1781">
        <v>269</v>
      </c>
      <c r="J42" s="1712">
        <v>103</v>
      </c>
      <c r="K42" s="1785"/>
      <c r="L42" s="1712">
        <v>166</v>
      </c>
      <c r="M42" s="1724" t="s">
        <v>202</v>
      </c>
      <c r="N42" s="874"/>
      <c r="O42" s="863"/>
    </row>
    <row r="43" spans="1:25" s="62" customFormat="1" ht="23.1" customHeight="1">
      <c r="A43" s="1094" t="s">
        <v>489</v>
      </c>
      <c r="C43" s="1781">
        <v>0</v>
      </c>
      <c r="D43" s="1703">
        <v>204</v>
      </c>
      <c r="E43" s="1784"/>
      <c r="F43" s="1703">
        <v>-204</v>
      </c>
      <c r="G43" s="1704">
        <v>-1</v>
      </c>
      <c r="H43" s="1784"/>
      <c r="I43" s="1781">
        <v>247</v>
      </c>
      <c r="J43" s="1712">
        <v>581</v>
      </c>
      <c r="K43" s="1785"/>
      <c r="L43" s="1712">
        <v>-334</v>
      </c>
      <c r="M43" s="1713">
        <v>-0.57487091222030984</v>
      </c>
      <c r="N43" s="873"/>
      <c r="O43" s="863"/>
    </row>
    <row r="44" spans="1:25" s="62" customFormat="1" ht="23.1" customHeight="1">
      <c r="A44" s="1094" t="s">
        <v>490</v>
      </c>
      <c r="B44" s="1094"/>
      <c r="C44" s="1781">
        <v>1</v>
      </c>
      <c r="D44" s="1703">
        <v>-2</v>
      </c>
      <c r="E44" s="1784"/>
      <c r="F44" s="1703">
        <v>3</v>
      </c>
      <c r="G44" s="1725" t="s">
        <v>202</v>
      </c>
      <c r="H44" s="1784"/>
      <c r="I44" s="1781">
        <v>-57</v>
      </c>
      <c r="J44" s="1712">
        <v>-80</v>
      </c>
      <c r="K44" s="1785"/>
      <c r="L44" s="1712">
        <v>23</v>
      </c>
      <c r="M44" s="1713">
        <v>0.28749999999999998</v>
      </c>
      <c r="N44" s="874"/>
      <c r="O44" s="863"/>
    </row>
    <row r="45" spans="1:25" s="62" customFormat="1" ht="23.1" customHeight="1">
      <c r="A45" s="1094" t="s">
        <v>491</v>
      </c>
      <c r="C45" s="1781">
        <v>0</v>
      </c>
      <c r="D45" s="1703">
        <v>0</v>
      </c>
      <c r="E45" s="1784"/>
      <c r="F45" s="1703">
        <v>0</v>
      </c>
      <c r="G45" s="1343">
        <v>0</v>
      </c>
      <c r="H45" s="1784"/>
      <c r="I45" s="1781">
        <v>0</v>
      </c>
      <c r="J45" s="1712">
        <v>1</v>
      </c>
      <c r="K45" s="1785"/>
      <c r="L45" s="1712">
        <v>-1</v>
      </c>
      <c r="M45" s="1713">
        <v>-1</v>
      </c>
      <c r="N45" s="873"/>
      <c r="O45" s="863"/>
    </row>
    <row r="46" spans="1:25" s="62" customFormat="1" ht="23.1" customHeight="1">
      <c r="A46" s="1094" t="s">
        <v>492</v>
      </c>
      <c r="C46" s="1781">
        <v>4</v>
      </c>
      <c r="D46" s="1703">
        <v>109</v>
      </c>
      <c r="E46" s="1784"/>
      <c r="F46" s="1703">
        <v>-105</v>
      </c>
      <c r="G46" s="1704">
        <v>-0.96330275229357798</v>
      </c>
      <c r="H46" s="1784"/>
      <c r="I46" s="1786">
        <v>2190</v>
      </c>
      <c r="J46" s="1712">
        <v>143</v>
      </c>
      <c r="K46" s="1785"/>
      <c r="L46" s="1701">
        <v>2047</v>
      </c>
      <c r="M46" s="1724" t="s">
        <v>202</v>
      </c>
      <c r="N46" s="874"/>
      <c r="O46" s="863"/>
    </row>
    <row r="47" spans="1:25" s="62" customFormat="1" ht="23.1" customHeight="1">
      <c r="A47" s="1094" t="s">
        <v>493</v>
      </c>
      <c r="C47" s="1781">
        <v>-99</v>
      </c>
      <c r="D47" s="1703">
        <v>-39</v>
      </c>
      <c r="E47" s="1784"/>
      <c r="F47" s="1703">
        <v>-60</v>
      </c>
      <c r="G47" s="1725" t="s">
        <v>202</v>
      </c>
      <c r="H47" s="1784"/>
      <c r="I47" s="1781">
        <v>-467</v>
      </c>
      <c r="J47" s="1712">
        <v>-100</v>
      </c>
      <c r="K47" s="1785"/>
      <c r="L47" s="1712">
        <v>-367</v>
      </c>
      <c r="M47" s="1724" t="s">
        <v>202</v>
      </c>
      <c r="N47" s="874"/>
      <c r="O47" s="863"/>
    </row>
    <row r="48" spans="1:25" s="1473" customFormat="1" ht="24" customHeight="1">
      <c r="A48" s="1094" t="s">
        <v>494</v>
      </c>
      <c r="C48" s="1851">
        <v>0</v>
      </c>
      <c r="D48" s="1850">
        <v>2</v>
      </c>
      <c r="E48" s="1852"/>
      <c r="F48" s="1850">
        <v>-2</v>
      </c>
      <c r="G48" s="1849">
        <v>-1</v>
      </c>
      <c r="H48" s="1852"/>
      <c r="I48" s="1851">
        <v>-26</v>
      </c>
      <c r="J48" s="1848">
        <v>2</v>
      </c>
      <c r="K48" s="1853"/>
      <c r="L48" s="1848">
        <v>-28</v>
      </c>
      <c r="M48" s="1854" t="s">
        <v>202</v>
      </c>
      <c r="N48" s="1855"/>
      <c r="O48" s="1097"/>
      <c r="P48" s="1097"/>
      <c r="Q48" s="1097"/>
      <c r="R48" s="1097"/>
      <c r="S48" s="1097"/>
    </row>
    <row r="49" spans="1:19" ht="27" customHeight="1" thickBot="1">
      <c r="A49" s="1086" t="s">
        <v>487</v>
      </c>
      <c r="B49" s="1091"/>
      <c r="C49" s="1787">
        <v>719</v>
      </c>
      <c r="D49" s="1788">
        <v>691</v>
      </c>
      <c r="E49" s="1772"/>
      <c r="F49" s="1789">
        <v>28</v>
      </c>
      <c r="G49" s="1738">
        <v>4.0520984081041968E-2</v>
      </c>
      <c r="H49" s="1772"/>
      <c r="I49" s="1790">
        <v>2773</v>
      </c>
      <c r="J49" s="1791">
        <v>2926</v>
      </c>
      <c r="K49" s="1792"/>
      <c r="L49" s="1734">
        <v>-153</v>
      </c>
      <c r="M49" s="1738">
        <v>-5.2289815447710185E-2</v>
      </c>
      <c r="N49" s="872"/>
      <c r="O49" s="863"/>
      <c r="P49" s="863"/>
      <c r="Q49" s="863"/>
      <c r="R49" s="863"/>
      <c r="S49" s="863"/>
    </row>
    <row r="50" spans="1:19" ht="27.75" customHeight="1" thickBot="1">
      <c r="A50" s="1089" t="s">
        <v>488</v>
      </c>
      <c r="B50" s="1091"/>
      <c r="C50" s="1793">
        <v>0.78811794365888477</v>
      </c>
      <c r="D50" s="1794">
        <v>0.7589096252552926</v>
      </c>
      <c r="E50" s="1795"/>
      <c r="F50" s="1750">
        <v>3.0000000000000027E-2</v>
      </c>
      <c r="G50" s="1738">
        <v>3.8530398616183327E-2</v>
      </c>
      <c r="H50" s="1795"/>
      <c r="I50" s="1793">
        <v>3.0395703167817607</v>
      </c>
      <c r="J50" s="1796">
        <v>3.2076299057224293</v>
      </c>
      <c r="K50" s="1797"/>
      <c r="L50" s="1753">
        <v>-0.16999999999999993</v>
      </c>
      <c r="M50" s="1738">
        <v>-5.2998632946001344E-2</v>
      </c>
      <c r="N50" s="872"/>
    </row>
    <row r="51" spans="1:19" ht="21" customHeight="1">
      <c r="A51" s="942" t="s">
        <v>431</v>
      </c>
      <c r="C51" s="840"/>
      <c r="D51" s="841"/>
      <c r="E51" s="840"/>
      <c r="F51" s="840"/>
      <c r="G51" s="840"/>
      <c r="H51" s="840"/>
      <c r="I51" s="840"/>
      <c r="J51" s="842"/>
      <c r="K51" s="843"/>
      <c r="L51" s="844"/>
      <c r="M51" s="843"/>
      <c r="N51" s="843"/>
    </row>
    <row r="52" spans="1:19" ht="39" customHeight="1">
      <c r="A52" s="1092" t="s">
        <v>430</v>
      </c>
      <c r="B52" s="1890" t="s">
        <v>473</v>
      </c>
      <c r="C52" s="1891"/>
      <c r="D52" s="1891"/>
      <c r="E52" s="1891"/>
      <c r="F52" s="1891"/>
      <c r="G52" s="1891"/>
      <c r="H52" s="1891"/>
      <c r="I52" s="1891"/>
      <c r="J52" s="1891"/>
      <c r="K52" s="1891"/>
      <c r="L52" s="1891"/>
      <c r="M52" s="1891"/>
      <c r="N52" s="385"/>
    </row>
    <row r="53" spans="1:19" ht="21" customHeight="1">
      <c r="A53" s="883" t="s">
        <v>429</v>
      </c>
      <c r="B53" s="1093" t="s">
        <v>404</v>
      </c>
      <c r="C53" s="1890"/>
      <c r="D53" s="1890"/>
      <c r="E53" s="1890"/>
      <c r="F53" s="1890"/>
      <c r="G53" s="1890"/>
      <c r="H53" s="1890"/>
      <c r="I53" s="1890"/>
      <c r="J53" s="1890"/>
      <c r="K53" s="1890"/>
      <c r="L53" s="1890"/>
      <c r="M53" s="1890"/>
      <c r="N53" s="1170"/>
    </row>
    <row r="54" spans="1:19" ht="20.399999999999999" customHeight="1">
      <c r="C54" s="1890"/>
      <c r="D54" s="1890"/>
      <c r="E54" s="1890"/>
      <c r="F54" s="1890"/>
      <c r="G54" s="1890"/>
      <c r="H54" s="1890"/>
      <c r="I54" s="1890"/>
      <c r="J54" s="1890"/>
      <c r="K54" s="1890"/>
      <c r="L54" s="1890"/>
      <c r="M54" s="1890"/>
      <c r="N54" s="1170"/>
    </row>
    <row r="55" spans="1:19" ht="23.1" customHeight="1">
      <c r="B55" s="943"/>
      <c r="C55" s="839"/>
      <c r="D55" s="839"/>
      <c r="E55" s="839"/>
      <c r="F55" s="839"/>
      <c r="G55" s="839"/>
      <c r="H55" s="839"/>
      <c r="I55" s="839"/>
      <c r="J55" s="499"/>
      <c r="K55" s="839"/>
      <c r="L55" s="389"/>
      <c r="M55" s="839"/>
      <c r="N55" s="839"/>
    </row>
    <row r="56" spans="1:19" ht="23.1" customHeight="1">
      <c r="B56" s="499"/>
      <c r="C56" s="839"/>
      <c r="D56" s="839"/>
      <c r="E56" s="839"/>
      <c r="F56" s="839"/>
      <c r="G56" s="839"/>
      <c r="H56" s="839"/>
      <c r="I56" s="839"/>
      <c r="J56" s="499"/>
      <c r="K56" s="839"/>
      <c r="L56" s="389"/>
      <c r="M56" s="839"/>
      <c r="N56" s="839"/>
    </row>
    <row r="57" spans="1:19" ht="23.1" customHeight="1">
      <c r="B57" s="499"/>
      <c r="C57" s="863"/>
      <c r="D57" s="863"/>
      <c r="E57" s="863"/>
      <c r="F57" s="863"/>
      <c r="G57" s="839"/>
      <c r="H57" s="839"/>
      <c r="I57" s="839"/>
      <c r="J57" s="499"/>
      <c r="K57" s="839"/>
      <c r="L57" s="389"/>
      <c r="M57" s="839"/>
      <c r="N57" s="839"/>
    </row>
    <row r="58" spans="1:19" ht="23.1" customHeight="1">
      <c r="B58" s="499"/>
      <c r="C58" s="863"/>
      <c r="D58" s="863"/>
      <c r="E58" s="863"/>
      <c r="F58" s="863"/>
    </row>
    <row r="59" spans="1:19" ht="21" customHeight="1">
      <c r="C59" s="863"/>
      <c r="D59" s="863"/>
      <c r="E59" s="863"/>
      <c r="F59" s="863"/>
    </row>
    <row r="60" spans="1:19" ht="21" customHeight="1">
      <c r="B60" s="412"/>
      <c r="C60" s="863"/>
      <c r="D60" s="863"/>
      <c r="E60" s="863"/>
      <c r="F60" s="863"/>
    </row>
    <row r="61" spans="1:19" ht="21" customHeight="1">
      <c r="C61" s="863"/>
      <c r="D61" s="863"/>
      <c r="E61" s="863"/>
      <c r="F61" s="863"/>
    </row>
    <row r="62" spans="1:19" ht="21" customHeight="1">
      <c r="C62" s="863"/>
      <c r="D62" s="863"/>
      <c r="E62" s="863"/>
      <c r="F62" s="863"/>
    </row>
    <row r="63" spans="1:19" ht="21" customHeight="1">
      <c r="C63" s="863"/>
      <c r="D63" s="863"/>
      <c r="E63" s="863"/>
      <c r="F63" s="863"/>
    </row>
    <row r="64" spans="1:19" ht="21" customHeight="1">
      <c r="C64" s="863"/>
      <c r="D64" s="863"/>
      <c r="E64" s="863"/>
      <c r="F64" s="863"/>
    </row>
    <row r="65" spans="2:6" ht="21" customHeight="1">
      <c r="C65" s="863"/>
      <c r="D65" s="863"/>
      <c r="E65" s="863"/>
      <c r="F65" s="863"/>
    </row>
    <row r="66" spans="2:6" ht="21" customHeight="1">
      <c r="C66" s="863"/>
      <c r="D66" s="863"/>
      <c r="E66" s="863"/>
      <c r="F66" s="863"/>
    </row>
    <row r="67" spans="2:6" ht="21" customHeight="1"/>
    <row r="68" spans="2:6" ht="21" customHeight="1"/>
    <row r="69" spans="2:6" ht="21" customHeight="1"/>
    <row r="70" spans="2:6" ht="21" customHeight="1"/>
    <row r="71" spans="2:6" ht="21" customHeight="1"/>
    <row r="72" spans="2:6" ht="21" customHeight="1">
      <c r="B72" s="62"/>
    </row>
    <row r="73" spans="2:6" ht="21" customHeight="1">
      <c r="B73" s="62"/>
    </row>
    <row r="74" spans="2:6" ht="21" customHeight="1"/>
    <row r="75" spans="2:6" ht="21" customHeight="1"/>
    <row r="76" spans="2:6" ht="21" customHeight="1"/>
    <row r="77" spans="2:6" ht="21" customHeight="1"/>
    <row r="78" spans="2:6" ht="21" customHeight="1"/>
    <row r="79" spans="2:6" ht="21" customHeight="1"/>
    <row r="80" spans="2:6"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sheetData>
  <mergeCells count="4">
    <mergeCell ref="C53:M54"/>
    <mergeCell ref="B52:M52"/>
    <mergeCell ref="O37:Y37"/>
    <mergeCell ref="A42:B42"/>
  </mergeCells>
  <printOptions horizontalCentered="1"/>
  <pageMargins left="0.51181102362204722" right="0.51181102362204722" top="0.51181102362204722" bottom="0.51181102362204722" header="0.51181102362204722" footer="0.51181102362204722"/>
  <pageSetup scale="42" firstPageNumber="2" orientation="landscape" useFirstPageNumber="1" r:id="rId1"/>
  <headerFooter scaleWithDoc="0">
    <oddFooter>&amp;R&amp;8BCE Information financière supplémentaire – Quatrième trimestre de 2024 Page 2</oddFooter>
  </headerFooter>
  <customProperties>
    <customPr name="FPMExcelClientCellBasedFunctionStatus" r:id="rId2"/>
    <customPr name="FPMExcelClientRefreshTime" r:id="rId3"/>
    <customPr name="OrphanNamesChecked" r:id="rId4"/>
  </customProperties>
  <ignoredErrors>
    <ignoredError sqref="I13" numberStoredAsText="1"/>
  </ignoredErrors>
  <drawing r:id="rId5"/>
  <legacyDrawing r:id="rId6"/>
  <controls>
    <mc:AlternateContent xmlns:mc="http://schemas.openxmlformats.org/markup-compatibility/2006">
      <mc:Choice Requires="x14">
        <control shapeId="40961" r:id="rId7" name="FPMExcelClientSheetOptionstb1">
          <controlPr defaultSize="0" autoLine="0" autoPict="0" r:id="rId8">
            <anchor moveWithCells="1" sizeWithCells="1">
              <from>
                <xdr:col>0</xdr:col>
                <xdr:colOff>0</xdr:colOff>
                <xdr:row>0</xdr:row>
                <xdr:rowOff>0</xdr:rowOff>
              </from>
              <to>
                <xdr:col>381</xdr:col>
                <xdr:colOff>403860</xdr:colOff>
                <xdr:row>0</xdr:row>
                <xdr:rowOff>0</xdr:rowOff>
              </to>
            </anchor>
          </controlPr>
        </control>
      </mc:Choice>
      <mc:Fallback>
        <control shapeId="40961" r:id="rId7"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139"/>
  <sheetViews>
    <sheetView workbookViewId="0"/>
  </sheetViews>
  <sheetFormatPr defaultColWidth="9.44140625" defaultRowHeight="13.8"/>
  <cols>
    <col min="1" max="1" width="1.5546875" style="2" customWidth="1"/>
    <col min="2" max="2" width="12.5546875" style="2" customWidth="1"/>
    <col min="3" max="3" width="15.5546875" style="2" customWidth="1"/>
    <col min="4" max="4" width="64.5546875" style="2" customWidth="1"/>
    <col min="5" max="5" width="3.44140625" style="2" customWidth="1"/>
    <col min="6" max="6" width="14.44140625" style="2" customWidth="1"/>
    <col min="7" max="7" width="3.44140625" style="2" customWidth="1"/>
    <col min="8" max="8" width="30.5546875" style="2" customWidth="1"/>
    <col min="9" max="9" width="3.44140625" style="2" customWidth="1"/>
    <col min="10" max="10" width="14.44140625" style="2" customWidth="1"/>
    <col min="11" max="11" width="3.44140625" style="2" customWidth="1"/>
    <col min="12" max="12" width="36.5546875" style="2" customWidth="1"/>
    <col min="13" max="13" width="2.44140625" style="2" customWidth="1"/>
    <col min="14" max="14" width="8.5546875" style="2" customWidth="1"/>
    <col min="15" max="15" width="90.5546875" style="2" customWidth="1"/>
    <col min="16" max="25" width="9.44140625" style="2"/>
    <col min="26" max="26" width="25.44140625" style="2" bestFit="1" customWidth="1"/>
    <col min="27" max="16384" width="9.44140625" style="2"/>
  </cols>
  <sheetData>
    <row r="1" spans="1:26" ht="42" customHeight="1">
      <c r="A1" s="3"/>
      <c r="B1" s="1903" t="s">
        <v>3</v>
      </c>
      <c r="C1" s="1903"/>
      <c r="D1" s="1903"/>
      <c r="E1" s="1903"/>
      <c r="F1" s="1903"/>
      <c r="G1" s="1903"/>
      <c r="H1" s="1903"/>
      <c r="I1" s="1903"/>
      <c r="J1" s="1903"/>
      <c r="K1" s="1903"/>
      <c r="L1" s="1903"/>
      <c r="Y1" s="1">
        <v>1</v>
      </c>
      <c r="Z1" s="1" t="b">
        <v>0</v>
      </c>
    </row>
    <row r="2" spans="1:26" ht="15.75" customHeight="1">
      <c r="A2" s="3"/>
      <c r="B2" s="3"/>
      <c r="C2" s="3"/>
      <c r="D2" s="3"/>
      <c r="E2" s="3"/>
      <c r="F2" s="3"/>
      <c r="G2" s="3"/>
      <c r="H2" s="3"/>
      <c r="I2" s="3"/>
      <c r="J2" s="3"/>
      <c r="K2" s="3"/>
      <c r="L2" s="3"/>
    </row>
    <row r="3" spans="1:26" ht="15.75" customHeight="1">
      <c r="A3" s="3"/>
      <c r="B3" s="4" t="s">
        <v>25</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904" t="s">
        <v>26</v>
      </c>
      <c r="C5" s="1905"/>
      <c r="D5" s="1905"/>
      <c r="E5" s="1905"/>
      <c r="F5" s="1905"/>
      <c r="G5" s="1905"/>
      <c r="H5" s="1905"/>
      <c r="I5" s="1905"/>
      <c r="J5" s="1905"/>
      <c r="K5" s="1905"/>
      <c r="L5" s="1906"/>
      <c r="O5" s="33" t="s">
        <v>45</v>
      </c>
    </row>
    <row r="6" spans="1:26" ht="28.35" customHeight="1">
      <c r="A6" s="3"/>
      <c r="B6" s="1907"/>
      <c r="C6" s="1908"/>
      <c r="D6" s="1908"/>
      <c r="E6" s="1908"/>
      <c r="F6" s="1908"/>
      <c r="G6" s="1908"/>
      <c r="H6" s="1908"/>
      <c r="I6" s="1908"/>
      <c r="J6" s="1908"/>
      <c r="K6" s="1908"/>
      <c r="L6" s="1909"/>
      <c r="O6" s="34" t="s">
        <v>46</v>
      </c>
    </row>
    <row r="7" spans="1:26" ht="21.75" customHeight="1">
      <c r="A7" s="3"/>
      <c r="B7" s="1912" t="s">
        <v>6</v>
      </c>
      <c r="C7" s="3"/>
      <c r="D7" s="3"/>
      <c r="E7" s="3"/>
      <c r="F7" s="3"/>
      <c r="G7" s="3"/>
      <c r="H7" s="3"/>
      <c r="I7" s="3"/>
      <c r="J7" s="3"/>
      <c r="K7" s="3"/>
      <c r="L7" s="14"/>
      <c r="O7" s="1927" t="s">
        <v>48</v>
      </c>
    </row>
    <row r="8" spans="1:26" ht="18" customHeight="1">
      <c r="A8" s="3"/>
      <c r="B8" s="1900"/>
      <c r="C8" s="3"/>
      <c r="D8" s="3"/>
      <c r="E8" s="3"/>
      <c r="F8" s="3"/>
      <c r="G8" s="3"/>
      <c r="H8" s="3"/>
      <c r="I8" s="3"/>
      <c r="J8" s="3"/>
      <c r="K8" s="3"/>
      <c r="L8" s="14"/>
      <c r="O8" s="1927"/>
    </row>
    <row r="9" spans="1:26" ht="17.100000000000001" customHeight="1">
      <c r="A9" s="3"/>
      <c r="B9" s="1900"/>
      <c r="C9" s="6"/>
      <c r="D9" s="7"/>
      <c r="E9" s="1896" t="s">
        <v>27</v>
      </c>
      <c r="F9" s="1897"/>
      <c r="G9" s="1898"/>
      <c r="H9" s="5" t="s">
        <v>8</v>
      </c>
      <c r="I9" s="1896" t="s">
        <v>28</v>
      </c>
      <c r="J9" s="1897"/>
      <c r="K9" s="1898"/>
      <c r="L9" s="15" t="s">
        <v>8</v>
      </c>
      <c r="O9" s="1927"/>
    </row>
    <row r="10" spans="1:26" ht="5.0999999999999996" customHeight="1">
      <c r="A10" s="3"/>
      <c r="B10" s="1900"/>
      <c r="C10" s="1910"/>
      <c r="D10" s="3"/>
      <c r="E10" s="16"/>
      <c r="F10" s="16"/>
      <c r="G10" s="16"/>
      <c r="H10" s="10"/>
      <c r="I10" s="16"/>
      <c r="J10" s="16"/>
      <c r="K10" s="16"/>
      <c r="L10" s="14"/>
      <c r="O10" s="1927"/>
    </row>
    <row r="11" spans="1:26" ht="15.75" customHeight="1">
      <c r="A11" s="3"/>
      <c r="B11" s="1900"/>
      <c r="C11" s="1895"/>
      <c r="D11" s="17" t="s">
        <v>29</v>
      </c>
      <c r="E11" s="16"/>
      <c r="F11" s="18">
        <v>10000</v>
      </c>
      <c r="G11" s="16"/>
      <c r="H11" s="11" t="s">
        <v>30</v>
      </c>
      <c r="I11" s="16"/>
      <c r="J11" s="19" t="s">
        <v>7</v>
      </c>
      <c r="K11" s="16"/>
      <c r="L11" s="20" t="s">
        <v>30</v>
      </c>
      <c r="O11" s="1927"/>
    </row>
    <row r="12" spans="1:26" ht="5.0999999999999996" customHeight="1">
      <c r="A12" s="3"/>
      <c r="B12" s="1900"/>
      <c r="C12" s="1911"/>
      <c r="D12" s="8"/>
      <c r="E12" s="9"/>
      <c r="F12" s="9"/>
      <c r="G12" s="9"/>
      <c r="H12" s="7"/>
      <c r="I12" s="9"/>
      <c r="J12" s="9"/>
      <c r="K12" s="9"/>
      <c r="L12" s="21"/>
      <c r="O12" s="1927"/>
    </row>
    <row r="13" spans="1:26" ht="5.0999999999999996" customHeight="1">
      <c r="A13" s="3"/>
      <c r="B13" s="1900"/>
      <c r="C13" s="1895"/>
      <c r="D13" s="3"/>
      <c r="E13" s="16"/>
      <c r="F13" s="16"/>
      <c r="G13" s="16"/>
      <c r="H13" s="12"/>
      <c r="I13" s="16"/>
      <c r="J13" s="16"/>
      <c r="K13" s="16"/>
      <c r="L13" s="14"/>
      <c r="O13" s="1927"/>
    </row>
    <row r="14" spans="1:26" ht="15.75" customHeight="1">
      <c r="A14" s="3"/>
      <c r="B14" s="1900"/>
      <c r="C14" s="1895"/>
      <c r="D14" s="17" t="s">
        <v>31</v>
      </c>
      <c r="E14" s="16"/>
      <c r="F14" s="18">
        <v>10000</v>
      </c>
      <c r="G14" s="16"/>
      <c r="H14" s="11" t="s">
        <v>30</v>
      </c>
      <c r="I14" s="16"/>
      <c r="J14" s="19" t="s">
        <v>7</v>
      </c>
      <c r="K14" s="16"/>
      <c r="L14" s="20" t="s">
        <v>30</v>
      </c>
      <c r="O14" s="1927"/>
    </row>
    <row r="15" spans="1:26" ht="5.0999999999999996" customHeight="1">
      <c r="A15" s="3"/>
      <c r="B15" s="1900"/>
      <c r="C15" s="1911"/>
      <c r="D15" s="8"/>
      <c r="E15" s="9"/>
      <c r="F15" s="9"/>
      <c r="G15" s="9"/>
      <c r="H15" s="7"/>
      <c r="I15" s="9"/>
      <c r="J15" s="9"/>
      <c r="K15" s="9"/>
      <c r="L15" s="21"/>
      <c r="O15" s="1927"/>
    </row>
    <row r="16" spans="1:26" ht="11.1" customHeight="1">
      <c r="A16" s="3"/>
      <c r="B16" s="1900"/>
      <c r="C16" s="1895"/>
      <c r="D16" s="1902" t="s">
        <v>32</v>
      </c>
      <c r="E16" s="16"/>
      <c r="F16" s="16"/>
      <c r="G16" s="16"/>
      <c r="H16" s="12"/>
      <c r="I16" s="16"/>
      <c r="J16" s="16"/>
      <c r="K16" s="16"/>
      <c r="L16" s="14"/>
      <c r="O16" s="1927"/>
    </row>
    <row r="17" spans="1:15" ht="11.1" customHeight="1">
      <c r="A17" s="3"/>
      <c r="B17" s="1900"/>
      <c r="C17" s="1895"/>
      <c r="D17" s="1902"/>
      <c r="E17" s="16"/>
      <c r="F17" s="16"/>
      <c r="G17" s="16"/>
      <c r="H17" s="12"/>
      <c r="I17" s="16"/>
      <c r="J17" s="16"/>
      <c r="K17" s="16"/>
      <c r="L17" s="14"/>
      <c r="O17" s="1927"/>
    </row>
    <row r="18" spans="1:15" ht="15.75" customHeight="1">
      <c r="A18" s="3"/>
      <c r="B18" s="1900"/>
      <c r="C18" s="13"/>
      <c r="D18" s="22" t="str">
        <f>IF(Y1=2, "Level 1", IF(Z1=TRUE, IF(A26-1=0, "Lowest Level","Lowest Level -"&amp;(A26-1)), "Level 1"))</f>
        <v>Level 1</v>
      </c>
      <c r="E18" s="16"/>
      <c r="F18" s="18">
        <v>10000</v>
      </c>
      <c r="G18" s="16"/>
      <c r="H18" s="11" t="s">
        <v>30</v>
      </c>
      <c r="I18" s="16"/>
      <c r="J18" s="19" t="s">
        <v>7</v>
      </c>
      <c r="K18" s="16"/>
      <c r="L18" s="20" t="s">
        <v>30</v>
      </c>
      <c r="O18" s="1927"/>
    </row>
    <row r="19" spans="1:15" ht="5.0999999999999996" customHeight="1">
      <c r="A19" s="3"/>
      <c r="B19" s="1900"/>
      <c r="C19" s="13"/>
      <c r="D19" s="8"/>
      <c r="E19" s="9"/>
      <c r="F19" s="9"/>
      <c r="G19" s="9"/>
      <c r="H19" s="7"/>
      <c r="I19" s="9"/>
      <c r="J19" s="9"/>
      <c r="K19" s="9"/>
      <c r="L19" s="21"/>
      <c r="O19" s="1927"/>
    </row>
    <row r="20" spans="1:15" ht="5.0999999999999996" customHeight="1">
      <c r="A20" s="3"/>
      <c r="B20" s="1900"/>
      <c r="C20" s="13"/>
      <c r="D20" s="3"/>
      <c r="E20" s="16"/>
      <c r="F20" s="16"/>
      <c r="G20" s="16"/>
      <c r="H20" s="12"/>
      <c r="I20" s="16"/>
      <c r="J20" s="16"/>
      <c r="K20" s="16"/>
      <c r="L20" s="14"/>
      <c r="O20" s="35"/>
    </row>
    <row r="21" spans="1:15" ht="15.75" customHeight="1">
      <c r="A21" s="3"/>
      <c r="B21" s="1900"/>
      <c r="C21" s="13"/>
      <c r="D21" s="23" t="str">
        <f>IF(Y1=2, "Level 2", IF(Z1=TRUE, IF(A26-2=0, "Lowest Level","Lowest Level -"&amp;(A26-2)), "Level 2"))</f>
        <v>Level 2</v>
      </c>
      <c r="E21" s="16"/>
      <c r="F21" s="18">
        <v>10000</v>
      </c>
      <c r="G21" s="16"/>
      <c r="H21" s="11" t="s">
        <v>30</v>
      </c>
      <c r="I21" s="16"/>
      <c r="J21" s="19" t="s">
        <v>7</v>
      </c>
      <c r="K21" s="16"/>
      <c r="L21" s="20" t="s">
        <v>30</v>
      </c>
      <c r="O21" s="36" t="s">
        <v>49</v>
      </c>
    </row>
    <row r="22" spans="1:15" ht="5.0999999999999996" customHeight="1">
      <c r="A22" s="3"/>
      <c r="B22" s="1900"/>
      <c r="C22" s="13"/>
      <c r="D22" s="8"/>
      <c r="E22" s="9"/>
      <c r="F22" s="9"/>
      <c r="G22" s="9"/>
      <c r="H22" s="7"/>
      <c r="I22" s="9"/>
      <c r="J22" s="9"/>
      <c r="K22" s="9"/>
      <c r="L22" s="21"/>
      <c r="O22" s="1927" t="s">
        <v>50</v>
      </c>
    </row>
    <row r="23" spans="1:15" ht="5.0999999999999996" customHeight="1">
      <c r="A23" s="3"/>
      <c r="B23" s="1900"/>
      <c r="C23" s="13"/>
      <c r="D23" s="3"/>
      <c r="E23" s="16"/>
      <c r="F23" s="16"/>
      <c r="G23" s="16"/>
      <c r="H23" s="12"/>
      <c r="I23" s="16"/>
      <c r="J23" s="16"/>
      <c r="K23" s="16"/>
      <c r="L23" s="14"/>
      <c r="O23" s="1927"/>
    </row>
    <row r="24" spans="1:15" ht="15.75" customHeight="1">
      <c r="A24" s="3"/>
      <c r="B24" s="1900"/>
      <c r="C24" s="13"/>
      <c r="D24" s="24" t="str">
        <f>IF(Y1=2, "Level 3", IF(Z1=TRUE, IF(A26-3=0, "Lowest Level","Lowest Level -"&amp;(A26-3)), "Level 3"))</f>
        <v>Level 3</v>
      </c>
      <c r="E24" s="16"/>
      <c r="F24" s="18">
        <v>10000</v>
      </c>
      <c r="G24" s="16"/>
      <c r="H24" s="11" t="s">
        <v>30</v>
      </c>
      <c r="I24" s="16"/>
      <c r="J24" s="19" t="s">
        <v>7</v>
      </c>
      <c r="K24" s="16"/>
      <c r="L24" s="20" t="s">
        <v>30</v>
      </c>
      <c r="O24" s="1927"/>
    </row>
    <row r="25" spans="1:15" ht="5.0999999999999996" customHeight="1">
      <c r="A25" s="3"/>
      <c r="B25" s="1900"/>
      <c r="C25" s="13"/>
      <c r="D25" s="8"/>
      <c r="E25" s="9"/>
      <c r="F25" s="9"/>
      <c r="G25" s="9"/>
      <c r="H25" s="7"/>
      <c r="I25" s="9"/>
      <c r="J25" s="9"/>
      <c r="K25" s="9"/>
      <c r="L25" s="21"/>
      <c r="O25" s="1927"/>
    </row>
    <row r="26" spans="1:15" ht="22.35" customHeight="1">
      <c r="A26" s="3">
        <v>3</v>
      </c>
      <c r="B26" s="1900"/>
      <c r="C26" s="13"/>
      <c r="D26" s="3"/>
      <c r="E26" s="3"/>
      <c r="F26" s="3"/>
      <c r="G26" s="3"/>
      <c r="H26" s="3"/>
      <c r="I26" s="3"/>
      <c r="J26" s="3"/>
      <c r="K26" s="3"/>
      <c r="L26" s="14"/>
      <c r="O26" s="1927"/>
    </row>
    <row r="27" spans="1:15" ht="5.0999999999999996" customHeight="1" thickBot="1">
      <c r="A27" s="3"/>
      <c r="B27" s="1901"/>
      <c r="C27" s="25"/>
      <c r="D27" s="26"/>
      <c r="E27" s="26"/>
      <c r="F27" s="26"/>
      <c r="G27" s="26"/>
      <c r="H27" s="26"/>
      <c r="I27" s="26"/>
      <c r="J27" s="26"/>
      <c r="K27" s="26"/>
      <c r="L27" s="27"/>
      <c r="O27" s="1927"/>
    </row>
    <row r="28" spans="1:15" ht="21.75" customHeight="1">
      <c r="A28" s="3"/>
      <c r="B28" s="1899" t="s">
        <v>4</v>
      </c>
      <c r="C28" s="28"/>
      <c r="D28" s="28"/>
      <c r="E28" s="28"/>
      <c r="F28" s="28"/>
      <c r="G28" s="28"/>
      <c r="H28" s="28"/>
      <c r="I28" s="28"/>
      <c r="J28" s="28"/>
      <c r="K28" s="28"/>
      <c r="L28" s="29"/>
      <c r="O28" s="1927"/>
    </row>
    <row r="29" spans="1:15" ht="18" customHeight="1">
      <c r="A29" s="3"/>
      <c r="B29" s="1900"/>
      <c r="C29" s="3"/>
      <c r="D29" s="3"/>
      <c r="E29" s="3"/>
      <c r="F29" s="3"/>
      <c r="G29" s="3"/>
      <c r="H29" s="3"/>
      <c r="I29" s="3"/>
      <c r="J29" s="3"/>
      <c r="K29" s="3"/>
      <c r="L29" s="14"/>
      <c r="O29" s="1927"/>
    </row>
    <row r="30" spans="1:15" ht="17.100000000000001" customHeight="1">
      <c r="A30" s="3"/>
      <c r="B30" s="1900"/>
      <c r="C30" s="6"/>
      <c r="D30" s="7"/>
      <c r="E30" s="1896" t="s">
        <v>27</v>
      </c>
      <c r="F30" s="1897"/>
      <c r="G30" s="1898"/>
      <c r="H30" s="5" t="s">
        <v>8</v>
      </c>
      <c r="I30" s="1896" t="s">
        <v>28</v>
      </c>
      <c r="J30" s="1897"/>
      <c r="K30" s="1898"/>
      <c r="L30" s="15" t="s">
        <v>8</v>
      </c>
      <c r="O30" s="35"/>
    </row>
    <row r="31" spans="1:15" ht="5.0999999999999996" customHeight="1">
      <c r="A31" s="3"/>
      <c r="B31" s="1900"/>
      <c r="C31" s="1910"/>
      <c r="D31" s="3"/>
      <c r="E31" s="16"/>
      <c r="F31" s="16"/>
      <c r="G31" s="16"/>
      <c r="H31" s="10"/>
      <c r="I31" s="16"/>
      <c r="J31" s="16"/>
      <c r="K31" s="16"/>
      <c r="L31" s="14"/>
      <c r="O31" s="35"/>
    </row>
    <row r="32" spans="1:15" ht="15.75" customHeight="1">
      <c r="A32" s="3"/>
      <c r="B32" s="1900"/>
      <c r="C32" s="1895"/>
      <c r="D32" s="17" t="s">
        <v>29</v>
      </c>
      <c r="E32" s="16"/>
      <c r="F32" s="18">
        <v>10000</v>
      </c>
      <c r="G32" s="16"/>
      <c r="H32" s="11" t="s">
        <v>30</v>
      </c>
      <c r="I32" s="16"/>
      <c r="J32" s="19" t="s">
        <v>7</v>
      </c>
      <c r="K32" s="16"/>
      <c r="L32" s="20" t="s">
        <v>30</v>
      </c>
      <c r="O32" s="37" t="s">
        <v>47</v>
      </c>
    </row>
    <row r="33" spans="1:15" ht="5.0999999999999996" customHeight="1">
      <c r="A33" s="3"/>
      <c r="B33" s="1900"/>
      <c r="C33" s="1911"/>
      <c r="D33" s="8"/>
      <c r="E33" s="9"/>
      <c r="F33" s="9"/>
      <c r="G33" s="9"/>
      <c r="H33" s="7"/>
      <c r="I33" s="9"/>
      <c r="J33" s="9"/>
      <c r="K33" s="9"/>
      <c r="L33" s="21"/>
      <c r="O33" s="1927" t="s">
        <v>51</v>
      </c>
    </row>
    <row r="34" spans="1:15" ht="5.0999999999999996" customHeight="1">
      <c r="A34" s="3"/>
      <c r="B34" s="1900"/>
      <c r="C34" s="1895"/>
      <c r="D34" s="3"/>
      <c r="E34" s="16"/>
      <c r="F34" s="16"/>
      <c r="G34" s="16"/>
      <c r="H34" s="12"/>
      <c r="I34" s="16"/>
      <c r="J34" s="16"/>
      <c r="K34" s="16"/>
      <c r="L34" s="14"/>
      <c r="O34" s="1927"/>
    </row>
    <row r="35" spans="1:15" ht="15.75" customHeight="1">
      <c r="A35" s="3"/>
      <c r="B35" s="1900"/>
      <c r="C35" s="1895"/>
      <c r="D35" s="17" t="s">
        <v>31</v>
      </c>
      <c r="E35" s="16"/>
      <c r="F35" s="18">
        <v>10000</v>
      </c>
      <c r="G35" s="16"/>
      <c r="H35" s="11" t="s">
        <v>30</v>
      </c>
      <c r="I35" s="16"/>
      <c r="J35" s="19" t="s">
        <v>7</v>
      </c>
      <c r="K35" s="16"/>
      <c r="L35" s="20" t="s">
        <v>30</v>
      </c>
      <c r="O35" s="1927"/>
    </row>
    <row r="36" spans="1:15" ht="5.0999999999999996" customHeight="1">
      <c r="A36" s="3"/>
      <c r="B36" s="1900"/>
      <c r="C36" s="1911"/>
      <c r="D36" s="8"/>
      <c r="E36" s="9"/>
      <c r="F36" s="9"/>
      <c r="G36" s="9"/>
      <c r="H36" s="7"/>
      <c r="I36" s="9"/>
      <c r="J36" s="9"/>
      <c r="K36" s="9"/>
      <c r="L36" s="21"/>
      <c r="O36" s="1927"/>
    </row>
    <row r="37" spans="1:15" ht="11.1" customHeight="1">
      <c r="A37" s="3"/>
      <c r="B37" s="1900"/>
      <c r="C37" s="1895"/>
      <c r="D37" s="1902" t="s">
        <v>32</v>
      </c>
      <c r="E37" s="16"/>
      <c r="F37" s="16"/>
      <c r="G37" s="16"/>
      <c r="H37" s="12"/>
      <c r="I37" s="16"/>
      <c r="J37" s="16"/>
      <c r="K37" s="16"/>
      <c r="L37" s="14"/>
      <c r="O37" s="1927"/>
    </row>
    <row r="38" spans="1:15" ht="11.1" customHeight="1">
      <c r="A38" s="3"/>
      <c r="B38" s="1900"/>
      <c r="C38" s="1895"/>
      <c r="D38" s="1902"/>
      <c r="E38" s="16"/>
      <c r="F38" s="16"/>
      <c r="G38" s="16"/>
      <c r="H38" s="12"/>
      <c r="I38" s="16"/>
      <c r="J38" s="16"/>
      <c r="K38" s="16"/>
      <c r="L38" s="14"/>
      <c r="O38" s="1927"/>
    </row>
    <row r="39" spans="1:15" ht="15.75" customHeight="1">
      <c r="A39" s="3"/>
      <c r="B39" s="1900"/>
      <c r="C39" s="13"/>
      <c r="D39" s="22" t="str">
        <f>IF(Y1=2, "Level 1", IF(Z1=TRUE, IF(A47-1=0, "Lowest Level","Lowest Level -"&amp;(A47-1)), "Level 1"))</f>
        <v>Level 1</v>
      </c>
      <c r="E39" s="16"/>
      <c r="F39" s="18">
        <v>10000</v>
      </c>
      <c r="G39" s="16"/>
      <c r="H39" s="11" t="s">
        <v>30</v>
      </c>
      <c r="I39" s="16"/>
      <c r="J39" s="19" t="s">
        <v>7</v>
      </c>
      <c r="K39" s="16"/>
      <c r="L39" s="20" t="s">
        <v>30</v>
      </c>
      <c r="O39" s="1927"/>
    </row>
    <row r="40" spans="1:15" ht="5.0999999999999996" customHeight="1">
      <c r="A40" s="3"/>
      <c r="B40" s="1900"/>
      <c r="C40" s="13"/>
      <c r="D40" s="8"/>
      <c r="E40" s="9"/>
      <c r="F40" s="9"/>
      <c r="G40" s="9"/>
      <c r="H40" s="7"/>
      <c r="I40" s="9"/>
      <c r="J40" s="9"/>
      <c r="K40" s="9"/>
      <c r="L40" s="21"/>
      <c r="O40" s="38"/>
    </row>
    <row r="41" spans="1:15" ht="5.0999999999999996" customHeight="1">
      <c r="A41" s="3"/>
      <c r="B41" s="1900"/>
      <c r="C41" s="13"/>
      <c r="D41" s="3"/>
      <c r="E41" s="16"/>
      <c r="F41" s="16"/>
      <c r="G41" s="16"/>
      <c r="H41" s="12"/>
      <c r="I41" s="16"/>
      <c r="J41" s="16"/>
      <c r="K41" s="16"/>
      <c r="L41" s="14"/>
    </row>
    <row r="42" spans="1:15" ht="15.75" customHeight="1">
      <c r="A42" s="3"/>
      <c r="B42" s="1900"/>
      <c r="C42" s="13"/>
      <c r="D42" s="23" t="str">
        <f>IF(Y1=2, "Level 2", IF(Z1=TRUE, IF(A47-2=0, "Lowest Level","Lowest Level -"&amp;(A47-2)), "Level 2"))</f>
        <v>Level 2</v>
      </c>
      <c r="E42" s="16"/>
      <c r="F42" s="18">
        <v>10000</v>
      </c>
      <c r="G42" s="16"/>
      <c r="H42" s="11" t="s">
        <v>30</v>
      </c>
      <c r="I42" s="16"/>
      <c r="J42" s="19" t="s">
        <v>7</v>
      </c>
      <c r="K42" s="16"/>
      <c r="L42" s="20" t="s">
        <v>30</v>
      </c>
    </row>
    <row r="43" spans="1:15" ht="5.0999999999999996" customHeight="1">
      <c r="A43" s="3"/>
      <c r="B43" s="1900"/>
      <c r="C43" s="13"/>
      <c r="D43" s="8"/>
      <c r="E43" s="9"/>
      <c r="F43" s="9"/>
      <c r="G43" s="9"/>
      <c r="H43" s="7"/>
      <c r="I43" s="9"/>
      <c r="J43" s="9"/>
      <c r="K43" s="9"/>
      <c r="L43" s="21"/>
    </row>
    <row r="44" spans="1:15" ht="5.0999999999999996" customHeight="1">
      <c r="A44" s="3"/>
      <c r="B44" s="1900"/>
      <c r="C44" s="13"/>
      <c r="D44" s="3"/>
      <c r="E44" s="16"/>
      <c r="F44" s="16"/>
      <c r="G44" s="16"/>
      <c r="H44" s="12"/>
      <c r="I44" s="16"/>
      <c r="J44" s="16"/>
      <c r="K44" s="16"/>
      <c r="L44" s="14"/>
    </row>
    <row r="45" spans="1:15" ht="15.75" customHeight="1">
      <c r="A45" s="3"/>
      <c r="B45" s="1900"/>
      <c r="C45" s="13"/>
      <c r="D45" s="24" t="str">
        <f>IF(Y1=2, "Level 3", IF(Z1=TRUE, IF(A47-3=0, "Lowest Level","Lowest Level -"&amp;(A47-3)), "Level 3"))</f>
        <v>Level 3</v>
      </c>
      <c r="E45" s="16"/>
      <c r="F45" s="18">
        <v>10000</v>
      </c>
      <c r="G45" s="16"/>
      <c r="H45" s="11" t="s">
        <v>30</v>
      </c>
      <c r="I45" s="16"/>
      <c r="J45" s="19" t="s">
        <v>7</v>
      </c>
      <c r="K45" s="16"/>
      <c r="L45" s="20" t="s">
        <v>30</v>
      </c>
    </row>
    <row r="46" spans="1:15" ht="5.0999999999999996" customHeight="1">
      <c r="A46" s="3"/>
      <c r="B46" s="1900"/>
      <c r="C46" s="13"/>
      <c r="D46" s="8"/>
      <c r="E46" s="9"/>
      <c r="F46" s="9"/>
      <c r="G46" s="9"/>
      <c r="H46" s="7"/>
      <c r="I46" s="9"/>
      <c r="J46" s="9"/>
      <c r="K46" s="9"/>
      <c r="L46" s="21"/>
    </row>
    <row r="47" spans="1:15" ht="22.35" customHeight="1">
      <c r="A47" s="3">
        <v>3</v>
      </c>
      <c r="B47" s="1900"/>
      <c r="C47" s="13"/>
      <c r="D47" s="3"/>
      <c r="E47" s="3"/>
      <c r="F47" s="3"/>
      <c r="G47" s="3"/>
      <c r="H47" s="3"/>
      <c r="I47" s="3"/>
      <c r="J47" s="3"/>
      <c r="K47" s="3"/>
      <c r="L47" s="14"/>
    </row>
    <row r="48" spans="1:15" ht="5.0999999999999996" customHeight="1" thickBot="1">
      <c r="A48" s="3"/>
      <c r="B48" s="1901"/>
      <c r="C48" s="25"/>
      <c r="D48" s="26"/>
      <c r="E48" s="26"/>
      <c r="F48" s="26"/>
      <c r="G48" s="26"/>
      <c r="H48" s="26"/>
      <c r="I48" s="26"/>
      <c r="J48" s="26"/>
      <c r="K48" s="26"/>
      <c r="L48" s="27"/>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913" t="s">
        <v>33</v>
      </c>
      <c r="C52" s="1914"/>
      <c r="D52" s="1914"/>
      <c r="E52" s="1914"/>
      <c r="F52" s="1914"/>
      <c r="G52" s="1914"/>
      <c r="H52" s="1914"/>
      <c r="I52" s="1914"/>
      <c r="J52" s="1914"/>
      <c r="K52" s="1914"/>
      <c r="L52" s="1915"/>
    </row>
    <row r="53" spans="1:12" ht="28.35" customHeight="1">
      <c r="A53" s="3"/>
      <c r="B53" s="1916"/>
      <c r="C53" s="1917"/>
      <c r="D53" s="1917"/>
      <c r="E53" s="1917"/>
      <c r="F53" s="1917"/>
      <c r="G53" s="1917"/>
      <c r="H53" s="1917"/>
      <c r="I53" s="1917"/>
      <c r="J53" s="1917"/>
      <c r="K53" s="1917"/>
      <c r="L53" s="1918"/>
    </row>
    <row r="54" spans="1:12" ht="18" customHeight="1">
      <c r="A54" s="3"/>
      <c r="B54" s="1912" t="s">
        <v>6</v>
      </c>
      <c r="C54" s="3"/>
      <c r="D54" s="3"/>
      <c r="E54" s="3"/>
      <c r="F54" s="3"/>
      <c r="G54" s="3"/>
      <c r="H54" s="3"/>
      <c r="I54" s="3"/>
      <c r="J54" s="3"/>
      <c r="K54" s="3"/>
      <c r="L54" s="14"/>
    </row>
    <row r="55" spans="1:12" ht="17.100000000000001" customHeight="1">
      <c r="A55" s="3"/>
      <c r="B55" s="1900"/>
      <c r="C55" s="6"/>
      <c r="D55" s="7"/>
      <c r="E55" s="1896" t="s">
        <v>27</v>
      </c>
      <c r="F55" s="1897"/>
      <c r="G55" s="1898"/>
      <c r="H55" s="5" t="s">
        <v>8</v>
      </c>
      <c r="I55" s="1896" t="s">
        <v>28</v>
      </c>
      <c r="J55" s="1897"/>
      <c r="K55" s="1898"/>
      <c r="L55" s="15" t="s">
        <v>8</v>
      </c>
    </row>
    <row r="56" spans="1:12" ht="5.0999999999999996" customHeight="1">
      <c r="A56" s="3"/>
      <c r="B56" s="1900"/>
      <c r="C56" s="1910"/>
      <c r="D56" s="3"/>
      <c r="E56" s="16"/>
      <c r="F56" s="16"/>
      <c r="G56" s="16"/>
      <c r="H56" s="10"/>
      <c r="I56" s="16"/>
      <c r="J56" s="16"/>
      <c r="K56" s="16"/>
      <c r="L56" s="14"/>
    </row>
    <row r="57" spans="1:12" ht="15.75" customHeight="1">
      <c r="A57" s="3"/>
      <c r="B57" s="1900"/>
      <c r="C57" s="1895"/>
      <c r="D57" s="17" t="s">
        <v>34</v>
      </c>
      <c r="E57" s="16"/>
      <c r="F57" s="18">
        <v>10000</v>
      </c>
      <c r="G57" s="16"/>
      <c r="H57" s="11" t="s">
        <v>30</v>
      </c>
      <c r="I57" s="16"/>
      <c r="J57" s="19" t="s">
        <v>7</v>
      </c>
      <c r="K57" s="16"/>
      <c r="L57" s="20" t="s">
        <v>30</v>
      </c>
    </row>
    <row r="58" spans="1:12" ht="5.0999999999999996" customHeight="1">
      <c r="A58" s="3"/>
      <c r="B58" s="1900"/>
      <c r="C58" s="1911"/>
      <c r="D58" s="8"/>
      <c r="E58" s="9"/>
      <c r="F58" s="9"/>
      <c r="G58" s="9"/>
      <c r="H58" s="7"/>
      <c r="I58" s="9"/>
      <c r="J58" s="9"/>
      <c r="K58" s="9"/>
      <c r="L58" s="21"/>
    </row>
    <row r="59" spans="1:12" ht="5.0999999999999996" customHeight="1">
      <c r="A59" s="3"/>
      <c r="B59" s="1900"/>
      <c r="C59" s="1895"/>
      <c r="D59" s="3"/>
      <c r="E59" s="16"/>
      <c r="F59" s="16"/>
      <c r="G59" s="16"/>
      <c r="H59" s="12"/>
      <c r="I59" s="16"/>
      <c r="J59" s="16"/>
      <c r="K59" s="16"/>
      <c r="L59" s="14"/>
    </row>
    <row r="60" spans="1:12" ht="15.75" customHeight="1">
      <c r="A60" s="3"/>
      <c r="B60" s="1900"/>
      <c r="C60" s="1895"/>
      <c r="D60" s="17" t="s">
        <v>35</v>
      </c>
      <c r="E60" s="16"/>
      <c r="F60" s="18">
        <v>10000</v>
      </c>
      <c r="G60" s="16"/>
      <c r="H60" s="11" t="s">
        <v>30</v>
      </c>
      <c r="I60" s="16"/>
      <c r="J60" s="19" t="s">
        <v>7</v>
      </c>
      <c r="K60" s="16"/>
      <c r="L60" s="20" t="s">
        <v>30</v>
      </c>
    </row>
    <row r="61" spans="1:12" ht="5.0999999999999996" customHeight="1">
      <c r="A61" s="3"/>
      <c r="B61" s="1900"/>
      <c r="C61" s="1911"/>
      <c r="D61" s="8"/>
      <c r="E61" s="9"/>
      <c r="F61" s="9"/>
      <c r="G61" s="9"/>
      <c r="H61" s="7"/>
      <c r="I61" s="9"/>
      <c r="J61" s="9"/>
      <c r="K61" s="9"/>
      <c r="L61" s="21"/>
    </row>
    <row r="62" spans="1:12" ht="5.0999999999999996" customHeight="1">
      <c r="A62" s="3"/>
      <c r="B62" s="1900"/>
      <c r="C62" s="1895"/>
      <c r="D62" s="3"/>
      <c r="E62" s="16"/>
      <c r="F62" s="16"/>
      <c r="G62" s="16"/>
      <c r="H62" s="12"/>
      <c r="I62" s="16"/>
      <c r="J62" s="16"/>
      <c r="K62" s="16"/>
      <c r="L62" s="14"/>
    </row>
    <row r="63" spans="1:12" ht="15.75" customHeight="1">
      <c r="A63" s="3"/>
      <c r="B63" s="1900"/>
      <c r="C63" s="1895"/>
      <c r="D63" s="17" t="s">
        <v>36</v>
      </c>
      <c r="E63" s="16"/>
      <c r="F63" s="18">
        <v>10000</v>
      </c>
      <c r="G63" s="16"/>
      <c r="H63" s="11" t="s">
        <v>30</v>
      </c>
      <c r="I63" s="16"/>
      <c r="J63" s="19" t="s">
        <v>7</v>
      </c>
      <c r="K63" s="16"/>
      <c r="L63" s="20" t="s">
        <v>30</v>
      </c>
    </row>
    <row r="64" spans="1:12" ht="5.0999999999999996" customHeight="1">
      <c r="A64" s="3"/>
      <c r="B64" s="1900"/>
      <c r="C64" s="1911"/>
      <c r="D64" s="8"/>
      <c r="E64" s="9"/>
      <c r="F64" s="9"/>
      <c r="G64" s="9"/>
      <c r="H64" s="7"/>
      <c r="I64" s="9"/>
      <c r="J64" s="9"/>
      <c r="K64" s="9"/>
      <c r="L64" s="21"/>
    </row>
    <row r="65" spans="1:12" ht="5.0999999999999996" customHeight="1">
      <c r="A65" s="3"/>
      <c r="B65" s="1900"/>
      <c r="C65" s="1895"/>
      <c r="D65" s="3"/>
      <c r="E65" s="16"/>
      <c r="F65" s="16"/>
      <c r="G65" s="16"/>
      <c r="H65" s="12"/>
      <c r="I65" s="16"/>
      <c r="J65" s="16"/>
      <c r="K65" s="16"/>
      <c r="L65" s="14"/>
    </row>
    <row r="66" spans="1:12" ht="15.75" customHeight="1">
      <c r="A66" s="3"/>
      <c r="B66" s="1900"/>
      <c r="C66" s="1895"/>
      <c r="D66" s="17" t="s">
        <v>37</v>
      </c>
      <c r="E66" s="16"/>
      <c r="F66" s="18">
        <v>10000</v>
      </c>
      <c r="G66" s="16"/>
      <c r="H66" s="11" t="s">
        <v>30</v>
      </c>
      <c r="I66" s="16"/>
      <c r="J66" s="19" t="s">
        <v>7</v>
      </c>
      <c r="K66" s="16"/>
      <c r="L66" s="20" t="s">
        <v>30</v>
      </c>
    </row>
    <row r="67" spans="1:12" ht="5.0999999999999996" customHeight="1">
      <c r="A67" s="3"/>
      <c r="B67" s="1900"/>
      <c r="C67" s="1911"/>
      <c r="D67" s="8"/>
      <c r="E67" s="9"/>
      <c r="F67" s="9"/>
      <c r="G67" s="9"/>
      <c r="H67" s="7"/>
      <c r="I67" s="9"/>
      <c r="J67" s="9"/>
      <c r="K67" s="9"/>
      <c r="L67" s="21"/>
    </row>
    <row r="68" spans="1:12" ht="5.0999999999999996" customHeight="1">
      <c r="A68" s="3"/>
      <c r="B68" s="1900"/>
      <c r="C68" s="1895"/>
      <c r="D68" s="3"/>
      <c r="E68" s="16"/>
      <c r="F68" s="16"/>
      <c r="G68" s="16"/>
      <c r="H68" s="12"/>
      <c r="I68" s="16"/>
      <c r="J68" s="16"/>
      <c r="K68" s="16"/>
      <c r="L68" s="14"/>
    </row>
    <row r="69" spans="1:12" ht="15.75" customHeight="1">
      <c r="A69" s="3"/>
      <c r="B69" s="1900"/>
      <c r="C69" s="1895"/>
      <c r="D69" s="17" t="s">
        <v>38</v>
      </c>
      <c r="E69" s="16"/>
      <c r="F69" s="18">
        <v>10000</v>
      </c>
      <c r="G69" s="16"/>
      <c r="H69" s="11" t="s">
        <v>30</v>
      </c>
      <c r="I69" s="16"/>
      <c r="J69" s="19" t="s">
        <v>7</v>
      </c>
      <c r="K69" s="16"/>
      <c r="L69" s="20" t="s">
        <v>30</v>
      </c>
    </row>
    <row r="70" spans="1:12" ht="5.0999999999999996" customHeight="1">
      <c r="A70" s="3"/>
      <c r="B70" s="1900"/>
      <c r="C70" s="1911"/>
      <c r="D70" s="8"/>
      <c r="E70" s="9"/>
      <c r="F70" s="9"/>
      <c r="G70" s="9"/>
      <c r="H70" s="7"/>
      <c r="I70" s="9"/>
      <c r="J70" s="9"/>
      <c r="K70" s="9"/>
      <c r="L70" s="21"/>
    </row>
    <row r="71" spans="1:12" ht="5.0999999999999996" customHeight="1">
      <c r="A71" s="3"/>
      <c r="B71" s="1900"/>
      <c r="C71" s="1895"/>
      <c r="D71" s="3"/>
      <c r="E71" s="16"/>
      <c r="F71" s="16"/>
      <c r="G71" s="16"/>
      <c r="H71" s="12"/>
      <c r="I71" s="16"/>
      <c r="J71" s="16"/>
      <c r="K71" s="16"/>
      <c r="L71" s="14"/>
    </row>
    <row r="72" spans="1:12" ht="15.75" customHeight="1">
      <c r="A72" s="3"/>
      <c r="B72" s="1900"/>
      <c r="C72" s="1895"/>
      <c r="D72" s="17" t="s">
        <v>39</v>
      </c>
      <c r="E72" s="16"/>
      <c r="F72" s="16"/>
      <c r="G72" s="16"/>
      <c r="H72" s="12"/>
      <c r="I72" s="16"/>
      <c r="J72" s="16"/>
      <c r="K72" s="16"/>
      <c r="L72" s="14"/>
    </row>
    <row r="73" spans="1:12" ht="22.35" customHeight="1">
      <c r="A73" s="3"/>
      <c r="B73" s="1900"/>
      <c r="C73" s="13"/>
      <c r="D73" s="3"/>
      <c r="E73" s="3"/>
      <c r="F73" s="3"/>
      <c r="G73" s="3"/>
      <c r="H73" s="12"/>
      <c r="I73" s="3"/>
      <c r="J73" s="3"/>
      <c r="K73" s="3"/>
      <c r="L73" s="14"/>
    </row>
    <row r="74" spans="1:12" ht="5.0999999999999996" customHeight="1" thickBot="1">
      <c r="A74" s="3"/>
      <c r="B74" s="1901"/>
      <c r="C74" s="25"/>
      <c r="D74" s="26"/>
      <c r="E74" s="26"/>
      <c r="F74" s="26"/>
      <c r="G74" s="26"/>
      <c r="H74" s="30"/>
      <c r="I74" s="26"/>
      <c r="J74" s="26"/>
      <c r="K74" s="26"/>
      <c r="L74" s="27"/>
    </row>
    <row r="75" spans="1:12" ht="15.75" customHeight="1">
      <c r="A75" s="3"/>
      <c r="B75" s="1899" t="s">
        <v>4</v>
      </c>
      <c r="C75" s="28"/>
      <c r="D75" s="28"/>
      <c r="E75" s="28"/>
      <c r="F75" s="28"/>
      <c r="G75" s="28"/>
      <c r="H75" s="28"/>
      <c r="I75" s="28"/>
      <c r="J75" s="28"/>
      <c r="K75" s="28"/>
      <c r="L75" s="29"/>
    </row>
    <row r="76" spans="1:12" ht="18" customHeight="1">
      <c r="A76" s="3"/>
      <c r="B76" s="1900"/>
      <c r="C76" s="6"/>
      <c r="D76" s="7"/>
      <c r="E76" s="1896" t="s">
        <v>27</v>
      </c>
      <c r="F76" s="1897"/>
      <c r="G76" s="1898"/>
      <c r="H76" s="5" t="s">
        <v>8</v>
      </c>
      <c r="I76" s="1896" t="s">
        <v>28</v>
      </c>
      <c r="J76" s="1897"/>
      <c r="K76" s="1898"/>
      <c r="L76" s="15" t="s">
        <v>8</v>
      </c>
    </row>
    <row r="77" spans="1:12" ht="5.0999999999999996" customHeight="1">
      <c r="A77" s="3"/>
      <c r="B77" s="1900"/>
      <c r="C77" s="1910"/>
      <c r="D77" s="3"/>
      <c r="E77" s="16"/>
      <c r="F77" s="16"/>
      <c r="G77" s="16"/>
      <c r="H77" s="10"/>
      <c r="I77" s="16"/>
      <c r="J77" s="16"/>
      <c r="K77" s="16"/>
      <c r="L77" s="14"/>
    </row>
    <row r="78" spans="1:12" ht="15.75" customHeight="1">
      <c r="A78" s="3"/>
      <c r="B78" s="1900"/>
      <c r="C78" s="1895"/>
      <c r="D78" s="17" t="s">
        <v>34</v>
      </c>
      <c r="E78" s="16"/>
      <c r="F78" s="18">
        <v>10000</v>
      </c>
      <c r="G78" s="16"/>
      <c r="H78" s="11" t="s">
        <v>30</v>
      </c>
      <c r="I78" s="16"/>
      <c r="J78" s="19" t="s">
        <v>7</v>
      </c>
      <c r="K78" s="16"/>
      <c r="L78" s="20" t="s">
        <v>30</v>
      </c>
    </row>
    <row r="79" spans="1:12" ht="5.0999999999999996" customHeight="1">
      <c r="A79" s="3"/>
      <c r="B79" s="1900"/>
      <c r="C79" s="1911"/>
      <c r="D79" s="8"/>
      <c r="E79" s="9"/>
      <c r="F79" s="9"/>
      <c r="G79" s="9"/>
      <c r="H79" s="7"/>
      <c r="I79" s="9"/>
      <c r="J79" s="9"/>
      <c r="K79" s="9"/>
      <c r="L79" s="21"/>
    </row>
    <row r="80" spans="1:12" ht="5.0999999999999996" customHeight="1">
      <c r="A80" s="3"/>
      <c r="B80" s="1900"/>
      <c r="C80" s="1895"/>
      <c r="D80" s="3"/>
      <c r="E80" s="16"/>
      <c r="F80" s="16"/>
      <c r="G80" s="16"/>
      <c r="H80" s="12"/>
      <c r="I80" s="16"/>
      <c r="J80" s="16"/>
      <c r="K80" s="16"/>
      <c r="L80" s="14"/>
    </row>
    <row r="81" spans="1:12" ht="15.75" customHeight="1">
      <c r="A81" s="3"/>
      <c r="B81" s="1900"/>
      <c r="C81" s="1895"/>
      <c r="D81" s="17" t="s">
        <v>35</v>
      </c>
      <c r="E81" s="16"/>
      <c r="F81" s="18">
        <v>10000</v>
      </c>
      <c r="G81" s="16"/>
      <c r="H81" s="11" t="s">
        <v>30</v>
      </c>
      <c r="I81" s="16"/>
      <c r="J81" s="19" t="s">
        <v>7</v>
      </c>
      <c r="K81" s="16"/>
      <c r="L81" s="20" t="s">
        <v>30</v>
      </c>
    </row>
    <row r="82" spans="1:12" ht="5.0999999999999996" customHeight="1">
      <c r="A82" s="3"/>
      <c r="B82" s="1900"/>
      <c r="C82" s="1911"/>
      <c r="D82" s="8"/>
      <c r="E82" s="9"/>
      <c r="F82" s="9"/>
      <c r="G82" s="9"/>
      <c r="H82" s="7"/>
      <c r="I82" s="9"/>
      <c r="J82" s="9"/>
      <c r="K82" s="9"/>
      <c r="L82" s="21"/>
    </row>
    <row r="83" spans="1:12" ht="5.0999999999999996" customHeight="1">
      <c r="A83" s="3"/>
      <c r="B83" s="1900"/>
      <c r="C83" s="1895"/>
      <c r="D83" s="3"/>
      <c r="E83" s="16"/>
      <c r="F83" s="16"/>
      <c r="G83" s="16"/>
      <c r="H83" s="12"/>
      <c r="I83" s="16"/>
      <c r="J83" s="16"/>
      <c r="K83" s="16"/>
      <c r="L83" s="14"/>
    </row>
    <row r="84" spans="1:12" ht="15.75" customHeight="1">
      <c r="A84" s="3"/>
      <c r="B84" s="1900"/>
      <c r="C84" s="1895"/>
      <c r="D84" s="17" t="s">
        <v>36</v>
      </c>
      <c r="E84" s="16"/>
      <c r="F84" s="18">
        <v>10000</v>
      </c>
      <c r="G84" s="16"/>
      <c r="H84" s="11" t="s">
        <v>30</v>
      </c>
      <c r="I84" s="16"/>
      <c r="J84" s="19" t="s">
        <v>7</v>
      </c>
      <c r="K84" s="16"/>
      <c r="L84" s="20" t="s">
        <v>30</v>
      </c>
    </row>
    <row r="85" spans="1:12" ht="5.0999999999999996" customHeight="1">
      <c r="A85" s="3"/>
      <c r="B85" s="1900"/>
      <c r="C85" s="1911"/>
      <c r="D85" s="8"/>
      <c r="E85" s="9"/>
      <c r="F85" s="9"/>
      <c r="G85" s="9"/>
      <c r="H85" s="7"/>
      <c r="I85" s="9"/>
      <c r="J85" s="9"/>
      <c r="K85" s="9"/>
      <c r="L85" s="21"/>
    </row>
    <row r="86" spans="1:12" ht="5.0999999999999996" customHeight="1">
      <c r="A86" s="3"/>
      <c r="B86" s="1900"/>
      <c r="C86" s="1895"/>
      <c r="D86" s="3"/>
      <c r="E86" s="16"/>
      <c r="F86" s="16"/>
      <c r="G86" s="16"/>
      <c r="H86" s="12"/>
      <c r="I86" s="16"/>
      <c r="J86" s="16"/>
      <c r="K86" s="16"/>
      <c r="L86" s="14"/>
    </row>
    <row r="87" spans="1:12" ht="15.75" customHeight="1">
      <c r="A87" s="3"/>
      <c r="B87" s="1900"/>
      <c r="C87" s="1895"/>
      <c r="D87" s="17" t="s">
        <v>37</v>
      </c>
      <c r="E87" s="16"/>
      <c r="F87" s="18">
        <v>10000</v>
      </c>
      <c r="G87" s="16"/>
      <c r="H87" s="11" t="s">
        <v>30</v>
      </c>
      <c r="I87" s="16"/>
      <c r="J87" s="19" t="s">
        <v>7</v>
      </c>
      <c r="K87" s="16"/>
      <c r="L87" s="20" t="s">
        <v>30</v>
      </c>
    </row>
    <row r="88" spans="1:12" ht="5.0999999999999996" customHeight="1">
      <c r="A88" s="3"/>
      <c r="B88" s="1900"/>
      <c r="C88" s="1911"/>
      <c r="D88" s="8"/>
      <c r="E88" s="9"/>
      <c r="F88" s="9"/>
      <c r="G88" s="9"/>
      <c r="H88" s="7"/>
      <c r="I88" s="9"/>
      <c r="J88" s="9"/>
      <c r="K88" s="9"/>
      <c r="L88" s="21"/>
    </row>
    <row r="89" spans="1:12" ht="5.0999999999999996" customHeight="1">
      <c r="A89" s="3"/>
      <c r="B89" s="1900"/>
      <c r="C89" s="1895"/>
      <c r="D89" s="3"/>
      <c r="E89" s="16"/>
      <c r="F89" s="16"/>
      <c r="G89" s="16"/>
      <c r="H89" s="12"/>
      <c r="I89" s="16"/>
      <c r="J89" s="16"/>
      <c r="K89" s="16"/>
      <c r="L89" s="14"/>
    </row>
    <row r="90" spans="1:12" ht="15.75" customHeight="1">
      <c r="A90" s="3"/>
      <c r="B90" s="1900"/>
      <c r="C90" s="1895"/>
      <c r="D90" s="17" t="s">
        <v>38</v>
      </c>
      <c r="E90" s="16"/>
      <c r="F90" s="18">
        <v>10000</v>
      </c>
      <c r="G90" s="16"/>
      <c r="H90" s="11" t="s">
        <v>30</v>
      </c>
      <c r="I90" s="16"/>
      <c r="J90" s="19" t="s">
        <v>7</v>
      </c>
      <c r="K90" s="16"/>
      <c r="L90" s="20" t="s">
        <v>30</v>
      </c>
    </row>
    <row r="91" spans="1:12" ht="5.0999999999999996" customHeight="1">
      <c r="A91" s="3"/>
      <c r="B91" s="1900"/>
      <c r="C91" s="1911"/>
      <c r="D91" s="8"/>
      <c r="E91" s="9"/>
      <c r="F91" s="9"/>
      <c r="G91" s="9"/>
      <c r="H91" s="7"/>
      <c r="I91" s="9"/>
      <c r="J91" s="9"/>
      <c r="K91" s="9"/>
      <c r="L91" s="21"/>
    </row>
    <row r="92" spans="1:12" ht="5.0999999999999996" customHeight="1">
      <c r="A92" s="3"/>
      <c r="B92" s="1900"/>
      <c r="C92" s="1895"/>
      <c r="D92" s="3"/>
      <c r="E92" s="16"/>
      <c r="F92" s="16"/>
      <c r="G92" s="16"/>
      <c r="H92" s="12"/>
      <c r="I92" s="16"/>
      <c r="J92" s="16"/>
      <c r="K92" s="16"/>
      <c r="L92" s="14"/>
    </row>
    <row r="93" spans="1:12" ht="15.75" customHeight="1">
      <c r="A93" s="3"/>
      <c r="B93" s="1900"/>
      <c r="C93" s="1895"/>
      <c r="D93" s="17" t="s">
        <v>39</v>
      </c>
      <c r="E93" s="16"/>
      <c r="F93" s="16"/>
      <c r="G93" s="16"/>
      <c r="H93" s="12"/>
      <c r="I93" s="16"/>
      <c r="J93" s="16"/>
      <c r="K93" s="16"/>
      <c r="L93" s="14"/>
    </row>
    <row r="94" spans="1:12" ht="22.35" customHeight="1">
      <c r="A94" s="3"/>
      <c r="B94" s="1900"/>
      <c r="C94" s="13"/>
      <c r="D94" s="3"/>
      <c r="E94" s="3"/>
      <c r="F94" s="3"/>
      <c r="G94" s="3"/>
      <c r="H94" s="12"/>
      <c r="I94" s="3"/>
      <c r="J94" s="3"/>
      <c r="K94" s="3"/>
      <c r="L94" s="14"/>
    </row>
    <row r="95" spans="1:12" ht="5.0999999999999996" customHeight="1" thickBot="1">
      <c r="A95" s="3"/>
      <c r="B95" s="1901"/>
      <c r="C95" s="25"/>
      <c r="D95" s="26"/>
      <c r="E95" s="26"/>
      <c r="F95" s="26"/>
      <c r="G95" s="26"/>
      <c r="H95" s="30"/>
      <c r="I95" s="26"/>
      <c r="J95" s="26"/>
      <c r="K95" s="26"/>
      <c r="L95" s="27"/>
    </row>
    <row r="96" spans="1:12" ht="24.6" customHeight="1">
      <c r="A96" s="3"/>
      <c r="B96" s="3"/>
      <c r="C96" s="3"/>
      <c r="D96" s="3"/>
      <c r="E96" s="3"/>
      <c r="F96" s="3"/>
      <c r="G96" s="3"/>
      <c r="H96" s="3"/>
      <c r="I96" s="3"/>
      <c r="J96" s="3"/>
      <c r="K96" s="3"/>
      <c r="L96" s="3"/>
    </row>
    <row r="97" spans="1:12" ht="14.4" thickBot="1">
      <c r="A97" s="3"/>
      <c r="B97" s="3"/>
      <c r="C97" s="3"/>
      <c r="D97" s="3"/>
      <c r="E97" s="3"/>
      <c r="F97" s="3"/>
      <c r="G97" s="3"/>
      <c r="H97" s="3"/>
      <c r="I97" s="3"/>
      <c r="J97" s="3"/>
      <c r="K97" s="3"/>
      <c r="L97" s="3"/>
    </row>
    <row r="98" spans="1:12" ht="28.35" customHeight="1">
      <c r="A98" s="3"/>
      <c r="B98" s="1913" t="s">
        <v>40</v>
      </c>
      <c r="C98" s="1914"/>
      <c r="D98" s="1914"/>
      <c r="E98" s="1914"/>
      <c r="F98" s="1914"/>
      <c r="G98" s="1914"/>
      <c r="H98" s="1914"/>
      <c r="I98" s="1914"/>
      <c r="J98" s="1914"/>
      <c r="K98" s="1914"/>
      <c r="L98" s="1915"/>
    </row>
    <row r="99" spans="1:12" ht="28.35" customHeight="1">
      <c r="A99" s="3"/>
      <c r="B99" s="1916"/>
      <c r="C99" s="1917"/>
      <c r="D99" s="1917"/>
      <c r="E99" s="1917"/>
      <c r="F99" s="1917"/>
      <c r="G99" s="1917"/>
      <c r="H99" s="1917"/>
      <c r="I99" s="1917"/>
      <c r="J99" s="1917"/>
      <c r="K99" s="1917"/>
      <c r="L99" s="1918"/>
    </row>
    <row r="100" spans="1:12" ht="21.75" customHeight="1">
      <c r="A100" s="3"/>
      <c r="B100" s="1912" t="s">
        <v>6</v>
      </c>
      <c r="C100" s="3"/>
      <c r="D100" s="3"/>
      <c r="E100" s="3"/>
      <c r="F100" s="3"/>
      <c r="G100" s="3"/>
      <c r="H100" s="3"/>
      <c r="I100" s="3"/>
      <c r="J100" s="3"/>
      <c r="K100" s="3"/>
      <c r="L100" s="14"/>
    </row>
    <row r="101" spans="1:12" ht="18" customHeight="1">
      <c r="A101" s="3"/>
      <c r="B101" s="1900"/>
      <c r="C101" s="6"/>
      <c r="D101" s="7"/>
      <c r="E101" s="1896" t="s">
        <v>27</v>
      </c>
      <c r="F101" s="1897"/>
      <c r="G101" s="1898"/>
      <c r="H101" s="5" t="s">
        <v>8</v>
      </c>
      <c r="I101" s="1896" t="s">
        <v>28</v>
      </c>
      <c r="J101" s="1897"/>
      <c r="K101" s="1898"/>
      <c r="L101" s="15" t="s">
        <v>8</v>
      </c>
    </row>
    <row r="102" spans="1:12" ht="5.0999999999999996" customHeight="1">
      <c r="A102" s="3"/>
      <c r="B102" s="1900"/>
      <c r="C102" s="1910"/>
      <c r="D102" s="3"/>
      <c r="E102" s="16"/>
      <c r="F102" s="16"/>
      <c r="G102" s="16"/>
      <c r="H102" s="10"/>
      <c r="I102" s="16"/>
      <c r="J102" s="16"/>
      <c r="K102" s="16"/>
      <c r="L102" s="14"/>
    </row>
    <row r="103" spans="1:12" ht="15.75" customHeight="1">
      <c r="A103" s="3"/>
      <c r="B103" s="1900"/>
      <c r="C103" s="1895"/>
      <c r="D103" s="17" t="s">
        <v>41</v>
      </c>
      <c r="E103" s="16"/>
      <c r="F103" s="18">
        <v>10000</v>
      </c>
      <c r="G103" s="16"/>
      <c r="H103" s="11" t="s">
        <v>30</v>
      </c>
      <c r="I103" s="16"/>
      <c r="J103" s="19" t="s">
        <v>7</v>
      </c>
      <c r="K103" s="16"/>
      <c r="L103" s="20" t="s">
        <v>30</v>
      </c>
    </row>
    <row r="104" spans="1:12" ht="5.0999999999999996" customHeight="1">
      <c r="A104" s="3"/>
      <c r="B104" s="1900"/>
      <c r="C104" s="1911"/>
      <c r="D104" s="8"/>
      <c r="E104" s="9"/>
      <c r="F104" s="9"/>
      <c r="G104" s="9"/>
      <c r="H104" s="7"/>
      <c r="I104" s="9"/>
      <c r="J104" s="9"/>
      <c r="K104" s="9"/>
      <c r="L104" s="21"/>
    </row>
    <row r="105" spans="1:12" ht="5.0999999999999996" customHeight="1">
      <c r="A105" s="3"/>
      <c r="B105" s="1900"/>
      <c r="C105" s="1895"/>
      <c r="D105" s="3"/>
      <c r="E105" s="16"/>
      <c r="F105" s="16"/>
      <c r="G105" s="16"/>
      <c r="H105" s="12"/>
      <c r="I105" s="16"/>
      <c r="J105" s="16"/>
      <c r="K105" s="16"/>
      <c r="L105" s="14"/>
    </row>
    <row r="106" spans="1:12" ht="15.75" customHeight="1">
      <c r="A106" s="3"/>
      <c r="B106" s="1900"/>
      <c r="C106" s="1895"/>
      <c r="D106" s="17" t="s">
        <v>42</v>
      </c>
      <c r="E106" s="16"/>
      <c r="F106" s="18">
        <v>10000</v>
      </c>
      <c r="G106" s="16"/>
      <c r="H106" s="11" t="s">
        <v>30</v>
      </c>
      <c r="I106" s="16"/>
      <c r="J106" s="19" t="s">
        <v>7</v>
      </c>
      <c r="K106" s="16"/>
      <c r="L106" s="20" t="s">
        <v>30</v>
      </c>
    </row>
    <row r="107" spans="1:12" ht="5.0999999999999996" customHeight="1">
      <c r="A107" s="3"/>
      <c r="B107" s="1928"/>
      <c r="C107" s="1911"/>
      <c r="D107" s="8"/>
      <c r="E107" s="9"/>
      <c r="F107" s="9"/>
      <c r="G107" s="9"/>
      <c r="H107" s="7"/>
      <c r="I107" s="9"/>
      <c r="J107" s="9"/>
      <c r="K107" s="9"/>
      <c r="L107" s="21"/>
    </row>
    <row r="108" spans="1:12" ht="21.75" customHeight="1">
      <c r="A108" s="3"/>
      <c r="B108" s="1912" t="s">
        <v>4</v>
      </c>
      <c r="C108" s="3"/>
      <c r="D108" s="3"/>
      <c r="E108" s="3"/>
      <c r="F108" s="3"/>
      <c r="G108" s="3"/>
      <c r="H108" s="3"/>
      <c r="I108" s="3"/>
      <c r="J108" s="3"/>
      <c r="K108" s="3"/>
      <c r="L108" s="14"/>
    </row>
    <row r="109" spans="1:12" ht="18" customHeight="1">
      <c r="A109" s="3"/>
      <c r="B109" s="1900"/>
      <c r="C109" s="6"/>
      <c r="D109" s="7"/>
      <c r="E109" s="1896" t="s">
        <v>27</v>
      </c>
      <c r="F109" s="1897"/>
      <c r="G109" s="1898"/>
      <c r="H109" s="5" t="s">
        <v>8</v>
      </c>
      <c r="I109" s="1896" t="s">
        <v>28</v>
      </c>
      <c r="J109" s="1897"/>
      <c r="K109" s="1898"/>
      <c r="L109" s="15" t="s">
        <v>8</v>
      </c>
    </row>
    <row r="110" spans="1:12" ht="5.0999999999999996" customHeight="1">
      <c r="A110" s="3"/>
      <c r="B110" s="1900"/>
      <c r="C110" s="1910"/>
      <c r="D110" s="3"/>
      <c r="E110" s="16"/>
      <c r="F110" s="16"/>
      <c r="G110" s="16"/>
      <c r="H110" s="10"/>
      <c r="I110" s="16"/>
      <c r="J110" s="16"/>
      <c r="K110" s="16"/>
      <c r="L110" s="14"/>
    </row>
    <row r="111" spans="1:12" ht="15.75" customHeight="1">
      <c r="A111" s="3"/>
      <c r="B111" s="1900"/>
      <c r="C111" s="1895"/>
      <c r="D111" s="17" t="s">
        <v>41</v>
      </c>
      <c r="E111" s="16"/>
      <c r="F111" s="18">
        <v>10000</v>
      </c>
      <c r="G111" s="16"/>
      <c r="H111" s="11" t="s">
        <v>30</v>
      </c>
      <c r="I111" s="16"/>
      <c r="J111" s="19" t="s">
        <v>7</v>
      </c>
      <c r="K111" s="16"/>
      <c r="L111" s="20" t="s">
        <v>30</v>
      </c>
    </row>
    <row r="112" spans="1:12" ht="5.0999999999999996" customHeight="1">
      <c r="A112" s="3"/>
      <c r="B112" s="1900"/>
      <c r="C112" s="1911"/>
      <c r="D112" s="8"/>
      <c r="E112" s="9"/>
      <c r="F112" s="9"/>
      <c r="G112" s="9"/>
      <c r="H112" s="7"/>
      <c r="I112" s="9"/>
      <c r="J112" s="9"/>
      <c r="K112" s="9"/>
      <c r="L112" s="21"/>
    </row>
    <row r="113" spans="1:12" ht="5.0999999999999996" customHeight="1">
      <c r="A113" s="3"/>
      <c r="B113" s="1900"/>
      <c r="C113" s="1895"/>
      <c r="D113" s="3"/>
      <c r="E113" s="16"/>
      <c r="F113" s="16"/>
      <c r="G113" s="16"/>
      <c r="H113" s="12"/>
      <c r="I113" s="16"/>
      <c r="J113" s="16"/>
      <c r="K113" s="16"/>
      <c r="L113" s="14"/>
    </row>
    <row r="114" spans="1:12" ht="15.75" customHeight="1">
      <c r="A114" s="3"/>
      <c r="B114" s="1900"/>
      <c r="C114" s="1895"/>
      <c r="D114" s="17" t="s">
        <v>42</v>
      </c>
      <c r="E114" s="16"/>
      <c r="F114" s="18">
        <v>10000</v>
      </c>
      <c r="G114" s="16"/>
      <c r="H114" s="11" t="s">
        <v>30</v>
      </c>
      <c r="I114" s="16"/>
      <c r="J114" s="19" t="s">
        <v>7</v>
      </c>
      <c r="K114" s="16"/>
      <c r="L114" s="20" t="s">
        <v>30</v>
      </c>
    </row>
    <row r="115" spans="1:12" ht="5.0999999999999996" customHeight="1" thickBot="1">
      <c r="A115" s="3"/>
      <c r="B115" s="1901"/>
      <c r="C115" s="1923"/>
      <c r="D115" s="26"/>
      <c r="E115" s="31"/>
      <c r="F115" s="31"/>
      <c r="G115" s="31"/>
      <c r="H115" s="30"/>
      <c r="I115" s="31"/>
      <c r="J115" s="31"/>
      <c r="K115" s="31"/>
      <c r="L115" s="27"/>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924" t="s">
        <v>43</v>
      </c>
      <c r="C118" s="1925"/>
      <c r="D118" s="1925"/>
      <c r="E118" s="1925"/>
      <c r="F118" s="1925"/>
      <c r="G118" s="1925"/>
      <c r="H118" s="1925"/>
      <c r="I118" s="1925"/>
      <c r="J118" s="1925"/>
      <c r="K118" s="1925"/>
      <c r="L118" s="1926"/>
    </row>
    <row r="119" spans="1:12" ht="18" customHeight="1">
      <c r="A119" s="3"/>
      <c r="B119" s="1919"/>
      <c r="C119" s="3"/>
      <c r="D119" s="3"/>
      <c r="E119" s="3"/>
      <c r="F119" s="3"/>
      <c r="G119" s="3"/>
      <c r="H119" s="3"/>
      <c r="I119" s="3"/>
      <c r="J119" s="3"/>
      <c r="K119" s="3"/>
      <c r="L119" s="12"/>
    </row>
    <row r="120" spans="1:12" ht="17.100000000000001" customHeight="1">
      <c r="A120" s="3"/>
      <c r="B120" s="1919"/>
      <c r="C120" s="6"/>
      <c r="D120" s="7"/>
      <c r="E120" s="1896" t="s">
        <v>28</v>
      </c>
      <c r="F120" s="1897"/>
      <c r="G120" s="1898"/>
      <c r="H120" s="1896" t="s">
        <v>8</v>
      </c>
      <c r="I120" s="1897"/>
      <c r="J120" s="1897"/>
      <c r="K120" s="1897"/>
      <c r="L120" s="1898"/>
    </row>
    <row r="121" spans="1:12" ht="5.0999999999999996" customHeight="1">
      <c r="A121" s="3"/>
      <c r="B121" s="1919"/>
      <c r="C121" s="1910"/>
      <c r="D121" s="3"/>
      <c r="E121" s="16"/>
      <c r="F121" s="16"/>
      <c r="G121" s="16"/>
      <c r="H121" s="3"/>
      <c r="I121" s="3"/>
      <c r="J121" s="3"/>
      <c r="K121" s="3"/>
      <c r="L121" s="12"/>
    </row>
    <row r="122" spans="1:12" ht="15.75" customHeight="1">
      <c r="A122" s="3"/>
      <c r="B122" s="1919"/>
      <c r="C122" s="1895"/>
      <c r="D122" s="17" t="s">
        <v>29</v>
      </c>
      <c r="E122" s="16"/>
      <c r="F122" s="19" t="s">
        <v>7</v>
      </c>
      <c r="G122" s="16"/>
      <c r="H122" s="1921" t="s">
        <v>30</v>
      </c>
      <c r="I122" s="1921"/>
      <c r="J122" s="1921"/>
      <c r="K122" s="1921"/>
      <c r="L122" s="1922"/>
    </row>
    <row r="123" spans="1:12" ht="5.0999999999999996" customHeight="1">
      <c r="A123" s="3"/>
      <c r="B123" s="1919"/>
      <c r="C123" s="1911"/>
      <c r="D123" s="8"/>
      <c r="E123" s="9"/>
      <c r="F123" s="9"/>
      <c r="G123" s="9"/>
      <c r="H123" s="8"/>
      <c r="I123" s="8"/>
      <c r="J123" s="8"/>
      <c r="K123" s="8"/>
      <c r="L123" s="7"/>
    </row>
    <row r="124" spans="1:12" ht="5.0999999999999996" customHeight="1">
      <c r="A124" s="3"/>
      <c r="B124" s="1919"/>
      <c r="C124" s="1895"/>
      <c r="D124" s="3"/>
      <c r="E124" s="16"/>
      <c r="F124" s="16"/>
      <c r="G124" s="16"/>
      <c r="H124" s="3"/>
      <c r="I124" s="3"/>
      <c r="J124" s="3"/>
      <c r="K124" s="3"/>
      <c r="L124" s="12"/>
    </row>
    <row r="125" spans="1:12" ht="15.75" customHeight="1">
      <c r="A125" s="3"/>
      <c r="B125" s="1919"/>
      <c r="C125" s="1895"/>
      <c r="D125" s="17" t="s">
        <v>44</v>
      </c>
      <c r="E125" s="16"/>
      <c r="F125" s="16"/>
      <c r="G125" s="16"/>
      <c r="H125" s="3"/>
      <c r="I125" s="3"/>
      <c r="J125" s="3"/>
      <c r="K125" s="3"/>
      <c r="L125" s="12"/>
    </row>
    <row r="126" spans="1:12" ht="22.35" customHeight="1">
      <c r="A126" s="3"/>
      <c r="B126" s="1919"/>
      <c r="C126" s="13"/>
      <c r="D126" s="3"/>
      <c r="E126" s="3"/>
      <c r="F126" s="3"/>
      <c r="G126" s="3"/>
      <c r="H126" s="3"/>
      <c r="I126" s="3"/>
      <c r="J126" s="3"/>
      <c r="K126" s="3"/>
      <c r="L126" s="12"/>
    </row>
    <row r="127" spans="1:12" ht="5.0999999999999996" customHeight="1">
      <c r="A127" s="3"/>
      <c r="B127" s="1920"/>
      <c r="C127" s="32"/>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77:C79"/>
    <mergeCell ref="I76:K76"/>
    <mergeCell ref="B75:B95"/>
    <mergeCell ref="C65:C67"/>
    <mergeCell ref="C86:C88"/>
    <mergeCell ref="C89:C91"/>
    <mergeCell ref="E76:G76"/>
    <mergeCell ref="C68:C70"/>
    <mergeCell ref="C71:C72"/>
    <mergeCell ref="C92:C93"/>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37:C38"/>
    <mergeCell ref="E30:G30"/>
    <mergeCell ref="B28:B48"/>
    <mergeCell ref="D37:D38"/>
    <mergeCell ref="B1:L1"/>
    <mergeCell ref="B5:L5"/>
    <mergeCell ref="B6:L6"/>
    <mergeCell ref="C10:C12"/>
    <mergeCell ref="C13:C15"/>
  </mergeCells>
  <pageMargins left="0.7" right="0.7" top="0.75" bottom="0.75" header="0.3" footer="0.3"/>
  <pageSetup orientation="portrait" r:id="rId1"/>
  <customProperties>
    <customPr name="OrphanNamesChecked" r:id="rId2"/>
  </customProperties>
  <drawing r:id="rId3"/>
  <legacyDrawing r:id="rId4"/>
  <controls>
    <mc:AlternateContent xmlns:mc="http://schemas.openxmlformats.org/markup-compatibility/2006">
      <mc:Choice Requires="x14">
        <control shapeId="22529" r:id="rId5" name="cbApplyLevelFormatting">
          <controlPr defaultSize="0" autoFill="0" autoLine="0" autoPict="0" r:id="rId6">
            <anchor moveWithCells="1">
              <from>
                <xdr:col>7</xdr:col>
                <xdr:colOff>1485900</xdr:colOff>
                <xdr:row>4</xdr:row>
                <xdr:rowOff>68580</xdr:rowOff>
              </from>
              <to>
                <xdr:col>7</xdr:col>
                <xdr:colOff>1630680</xdr:colOff>
                <xdr:row>4</xdr:row>
                <xdr:rowOff>335280</xdr:rowOff>
              </to>
            </anchor>
          </controlPr>
        </control>
      </mc:Choice>
      <mc:Fallback>
        <control shapeId="22529" r:id="rId5" name="cbApplyLevelFormatting"/>
      </mc:Fallback>
    </mc:AlternateContent>
    <mc:AlternateContent xmlns:mc="http://schemas.openxmlformats.org/markup-compatibility/2006">
      <mc:Choice Requires="x14">
        <control shapeId="22555" r:id="rId7" name="cbApplyMemberFormatting">
          <controlPr defaultSize="0" autoFill="0" autoLine="0" autoPict="0" r:id="rId8">
            <anchor moveWithCells="1">
              <from>
                <xdr:col>9</xdr:col>
                <xdr:colOff>487680</xdr:colOff>
                <xdr:row>51</xdr:row>
                <xdr:rowOff>68580</xdr:rowOff>
              </from>
              <to>
                <xdr:col>9</xdr:col>
                <xdr:colOff>601980</xdr:colOff>
                <xdr:row>51</xdr:row>
                <xdr:rowOff>335280</xdr:rowOff>
              </to>
            </anchor>
          </controlPr>
        </control>
      </mc:Choice>
      <mc:Fallback>
        <control shapeId="22555" r:id="rId7" name="cbApplyMemberFormatting"/>
      </mc:Fallback>
    </mc:AlternateContent>
    <mc:AlternateContent xmlns:mc="http://schemas.openxmlformats.org/markup-compatibility/2006">
      <mc:Choice Requires="x14">
        <control shapeId="22573" r:id="rId9" name="cbApplyOddEvenFormatting">
          <controlPr defaultSize="0" autoFill="0" autoLine="0" autoPict="0" r:id="rId10">
            <anchor moveWithCells="1">
              <from>
                <xdr:col>7</xdr:col>
                <xdr:colOff>1676400</xdr:colOff>
                <xdr:row>97</xdr:row>
                <xdr:rowOff>68580</xdr:rowOff>
              </from>
              <to>
                <xdr:col>7</xdr:col>
                <xdr:colOff>1821180</xdr:colOff>
                <xdr:row>97</xdr:row>
                <xdr:rowOff>335280</xdr:rowOff>
              </to>
            </anchor>
          </controlPr>
        </control>
      </mc:Choice>
      <mc:Fallback>
        <control shapeId="22573" r:id="rId9" name="cbApplyOddEvenFormatting"/>
      </mc:Fallback>
    </mc:AlternateContent>
    <mc:AlternateContent xmlns:mc="http://schemas.openxmlformats.org/markup-compatibility/2006">
      <mc:Choice Requires="x14">
        <control shapeId="22581" r:id="rId11" name="cbApplyPageHeaderFormatting">
          <controlPr defaultSize="0" autoFill="0" autoLine="0" autoPict="0" r:id="rId12">
            <anchor moveWithCells="1">
              <from>
                <xdr:col>7</xdr:col>
                <xdr:colOff>1524000</xdr:colOff>
                <xdr:row>117</xdr:row>
                <xdr:rowOff>68580</xdr:rowOff>
              </from>
              <to>
                <xdr:col>7</xdr:col>
                <xdr:colOff>1668780</xdr:colOff>
                <xdr:row>117</xdr:row>
                <xdr:rowOff>335280</xdr:rowOff>
              </to>
            </anchor>
          </controlPr>
        </control>
      </mc:Choice>
      <mc:Fallback>
        <control shapeId="22581" r:id="rId11" name="cbApplyPageHeaderFormatting"/>
      </mc:Fallback>
    </mc:AlternateContent>
    <mc:AlternateContent xmlns:mc="http://schemas.openxmlformats.org/markup-compatibility/2006">
      <mc:Choice Requires="x14">
        <control shapeId="22530" r:id="rId13" name="Group Box 2">
          <controlPr defaultSize="0" autoPict="0">
            <anchor moveWithCells="1">
              <from>
                <xdr:col>1</xdr:col>
                <xdr:colOff>0</xdr:colOff>
                <xdr:row>4</xdr:row>
                <xdr:rowOff>335280</xdr:rowOff>
              </from>
              <to>
                <xdr:col>3</xdr:col>
                <xdr:colOff>2811780</xdr:colOff>
                <xdr:row>6</xdr:row>
                <xdr:rowOff>0</xdr:rowOff>
              </to>
            </anchor>
          </controlPr>
        </control>
      </mc:Choice>
    </mc:AlternateContent>
    <mc:AlternateContent xmlns:mc="http://schemas.openxmlformats.org/markup-compatibility/2006">
      <mc:Choice Requires="x14">
        <control shapeId="22531" r:id="rId14" name="obLevelRowFirst">
          <controlPr defaultSize="0" autoFill="0" autoLine="0" autoPict="0" macro="_xll.FPMXLClient.TechnicalCategory.ButtonActionInEPMClientFormattingSheet">
            <anchor moveWithCells="1">
              <from>
                <xdr:col>3</xdr:col>
                <xdr:colOff>487680</xdr:colOff>
                <xdr:row>5</xdr:row>
                <xdr:rowOff>68580</xdr:rowOff>
              </from>
              <to>
                <xdr:col>3</xdr:col>
                <xdr:colOff>2621280</xdr:colOff>
                <xdr:row>5</xdr:row>
                <xdr:rowOff>266700</xdr:rowOff>
              </to>
            </anchor>
          </controlPr>
        </control>
      </mc:Choice>
    </mc:AlternateContent>
    <mc:AlternateContent xmlns:mc="http://schemas.openxmlformats.org/markup-compatibility/2006">
      <mc:Choice Requires="x14">
        <control shapeId="22532" r:id="rId15" name="obLevelColumnFirst">
          <controlPr defaultSize="0" autoFill="0" autoLine="0" autoPict="0" macro="_xll.FPMXLClient.TechnicalCategory.ButtonActionInEPMClientFormattingSheet">
            <anchor moveWithCells="1">
              <from>
                <xdr:col>1</xdr:col>
                <xdr:colOff>220980</xdr:colOff>
                <xdr:row>5</xdr:row>
                <xdr:rowOff>68580</xdr:rowOff>
              </from>
              <to>
                <xdr:col>3</xdr:col>
                <xdr:colOff>449580</xdr:colOff>
                <xdr:row>5</xdr:row>
                <xdr:rowOff>266700</xdr:rowOff>
              </to>
            </anchor>
          </controlPr>
        </control>
      </mc:Choice>
    </mc:AlternateContent>
    <mc:AlternateContent xmlns:mc="http://schemas.openxmlformats.org/markup-compatibility/2006">
      <mc:Choice Requires="x14">
        <control shapeId="22533" r:id="rId16" name="Group Box 5">
          <controlPr defaultSize="0" autoPict="0">
            <anchor moveWithCells="1">
              <from>
                <xdr:col>3</xdr:col>
                <xdr:colOff>2743200</xdr:colOff>
                <xdr:row>4</xdr:row>
                <xdr:rowOff>335280</xdr:rowOff>
              </from>
              <to>
                <xdr:col>10</xdr:col>
                <xdr:colOff>144780</xdr:colOff>
                <xdr:row>6</xdr:row>
                <xdr:rowOff>0</xdr:rowOff>
              </to>
            </anchor>
          </controlPr>
        </control>
      </mc:Choice>
    </mc:AlternateContent>
    <mc:AlternateContent xmlns:mc="http://schemas.openxmlformats.org/markup-compatibility/2006">
      <mc:Choice Requires="x14">
        <control shapeId="22534" r:id="rId17" name="obRelativeLevelHierarchy">
          <controlPr defaultSize="0" autoFill="0" autoLine="0" autoPict="0" macro="_xll.FPMXLClient.TechnicalCategory.ButtonActionInEPMClientFormattingSheet">
            <anchor moveWithCells="1">
              <from>
                <xdr:col>3</xdr:col>
                <xdr:colOff>4221480</xdr:colOff>
                <xdr:row>5</xdr:row>
                <xdr:rowOff>68580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8" name="obDatabaseLevelHierarchy">
          <controlPr defaultSize="0" autoFill="0" autoLine="0" autoPict="0" macro="_xll.FPMXLClient.TechnicalCategory.ButtonActionInEPMClientFormattingSheet">
            <anchor moveWithCells="1">
              <from>
                <xdr:col>3</xdr:col>
                <xdr:colOff>2773680</xdr:colOff>
                <xdr:row>5</xdr:row>
                <xdr:rowOff>68580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9" name="cbApplyLevelFromTopToBottom">
          <controlPr defaultSize="0" autoFill="0" autoLine="0" autoPict="0">
            <anchor moveWithCells="1">
              <from>
                <xdr:col>7</xdr:col>
                <xdr:colOff>0</xdr:colOff>
                <xdr:row>4</xdr:row>
                <xdr:rowOff>335280</xdr:rowOff>
              </from>
              <to>
                <xdr:col>11</xdr:col>
                <xdr:colOff>2392680</xdr:colOff>
                <xdr:row>5</xdr:row>
                <xdr:rowOff>335280</xdr:rowOff>
              </to>
            </anchor>
          </controlPr>
        </control>
      </mc:Choice>
    </mc:AlternateContent>
    <mc:AlternateContent xmlns:mc="http://schemas.openxmlformats.org/markup-compatibility/2006">
      <mc:Choice Requires="x14">
        <control shapeId="22537" r:id="rId20" name="LVL1tbFormattingByLevel">
          <controlPr defaultSize="0" autoFill="0" autoPict="0">
            <anchor moveWithCells="1" sizeWithCells="1">
              <from>
                <xdr:col>10</xdr:col>
                <xdr:colOff>0</xdr:colOff>
                <xdr:row>6</xdr:row>
                <xdr:rowOff>144780</xdr:rowOff>
              </from>
              <to>
                <xdr:col>11</xdr:col>
                <xdr:colOff>1104900</xdr:colOff>
                <xdr:row>7</xdr:row>
                <xdr:rowOff>144780</xdr:rowOff>
              </to>
            </anchor>
          </controlPr>
        </control>
      </mc:Choice>
    </mc:AlternateContent>
    <mc:AlternateContent xmlns:mc="http://schemas.openxmlformats.org/markup-compatibility/2006">
      <mc:Choice Requires="x14">
        <control shapeId="22538" r:id="rId21" name="Group Box 10">
          <controlPr defaultSize="0" autoPict="0">
            <anchor moveWithCells="1">
              <from>
                <xdr:col>10</xdr:col>
                <xdr:colOff>190500</xdr:colOff>
                <xdr:row>6</xdr:row>
                <xdr:rowOff>0</xdr:rowOff>
              </from>
              <to>
                <xdr:col>11</xdr:col>
                <xdr:colOff>2430780</xdr:colOff>
                <xdr:row>8</xdr:row>
                <xdr:rowOff>0</xdr:rowOff>
              </to>
            </anchor>
          </controlPr>
        </control>
      </mc:Choice>
    </mc:AlternateContent>
    <mc:AlternateContent xmlns:mc="http://schemas.openxmlformats.org/markup-compatibility/2006">
      <mc:Choice Requires="x14">
        <control shapeId="22539" r:id="rId22" name="obLevelOuterFirst">
          <controlPr defaultSize="0" autoFill="0" autoLine="0" autoPict="0">
            <anchor moveWithCells="1">
              <from>
                <xdr:col>11</xdr:col>
                <xdr:colOff>876300</xdr:colOff>
                <xdr:row>6</xdr:row>
                <xdr:rowOff>259080</xdr:rowOff>
              </from>
              <to>
                <xdr:col>11</xdr:col>
                <xdr:colOff>2087880</xdr:colOff>
                <xdr:row>7</xdr:row>
                <xdr:rowOff>182880</xdr:rowOff>
              </to>
            </anchor>
          </controlPr>
        </control>
      </mc:Choice>
    </mc:AlternateContent>
    <mc:AlternateContent xmlns:mc="http://schemas.openxmlformats.org/markup-compatibility/2006">
      <mc:Choice Requires="x14">
        <control shapeId="22540" r:id="rId23" name="obLevelInnerFirst">
          <controlPr defaultSize="0" autoFill="0" autoLine="0" autoPict="0">
            <anchor moveWithCells="1">
              <from>
                <xdr:col>11</xdr:col>
                <xdr:colOff>876300</xdr:colOff>
                <xdr:row>6</xdr:row>
                <xdr:rowOff>30480</xdr:rowOff>
              </from>
              <to>
                <xdr:col>11</xdr:col>
                <xdr:colOff>2087880</xdr:colOff>
                <xdr:row>6</xdr:row>
                <xdr:rowOff>259080</xdr:rowOff>
              </to>
            </anchor>
          </controlPr>
        </control>
      </mc:Choice>
    </mc:AlternateContent>
    <mc:AlternateContent xmlns:mc="http://schemas.openxmlformats.org/markup-compatibility/2006">
      <mc:Choice Requires="x14">
        <control shapeId="22541" r:id="rId24" name="cbUseDefaultLevelFirst">
          <controlPr defaultSize="0" autoFill="0" autoLine="0" autoPict="0">
            <anchor moveWithCells="1">
              <from>
                <xdr:col>2</xdr:col>
                <xdr:colOff>144780</xdr:colOff>
                <xdr:row>9</xdr:row>
                <xdr:rowOff>0</xdr:rowOff>
              </from>
              <to>
                <xdr:col>2</xdr:col>
                <xdr:colOff>1021080</xdr:colOff>
                <xdr:row>11</xdr:row>
                <xdr:rowOff>38100</xdr:rowOff>
              </to>
            </anchor>
          </controlPr>
        </control>
      </mc:Choice>
    </mc:AlternateContent>
    <mc:AlternateContent xmlns:mc="http://schemas.openxmlformats.org/markup-compatibility/2006">
      <mc:Choice Requires="x14">
        <control shapeId="22542" r:id="rId25" name="cbUseLeafLevelFirst">
          <controlPr defaultSize="0" autoFill="0" autoLine="0" autoPict="0">
            <anchor moveWithCells="1">
              <from>
                <xdr:col>2</xdr:col>
                <xdr:colOff>144780</xdr:colOff>
                <xdr:row>12</xdr:row>
                <xdr:rowOff>0</xdr:rowOff>
              </from>
              <to>
                <xdr:col>2</xdr:col>
                <xdr:colOff>1021080</xdr:colOff>
                <xdr:row>14</xdr:row>
                <xdr:rowOff>38100</xdr:rowOff>
              </to>
            </anchor>
          </controlPr>
        </control>
      </mc:Choice>
    </mc:AlternateContent>
    <mc:AlternateContent xmlns:mc="http://schemas.openxmlformats.org/markup-compatibility/2006">
      <mc:Choice Requires="x14">
        <control shapeId="22543" r:id="rId26" name="cbUseSpecificLevelFirst">
          <controlPr defaultSize="0" autoFill="0" autoLine="0" autoPict="0">
            <anchor moveWithCells="1">
              <from>
                <xdr:col>2</xdr:col>
                <xdr:colOff>144780</xdr:colOff>
                <xdr:row>15</xdr:row>
                <xdr:rowOff>38100</xdr:rowOff>
              </from>
              <to>
                <xdr:col>2</xdr:col>
                <xdr:colOff>1021080</xdr:colOff>
                <xdr:row>16</xdr:row>
                <xdr:rowOff>114300</xdr:rowOff>
              </to>
            </anchor>
          </controlPr>
        </control>
      </mc:Choice>
    </mc:AlternateContent>
    <mc:AlternateContent xmlns:mc="http://schemas.openxmlformats.org/markup-compatibility/2006">
      <mc:Choice Requires="x14">
        <control shapeId="22544" r:id="rId27" name="AddLevelFirst">
          <controlPr defaultSize="0" print="0" autoFill="0" autoPict="0" macro="_xll.FPMXLClient.TechnicalCategory.ButtonActionInEPMClientFormattingSheet">
            <anchor moveWithCells="1" sizeWithCells="1">
              <from>
                <xdr:col>3</xdr:col>
                <xdr:colOff>68580</xdr:colOff>
                <xdr:row>25</xdr:row>
                <xdr:rowOff>38100</xdr:rowOff>
              </from>
              <to>
                <xdr:col>3</xdr:col>
                <xdr:colOff>2125980</xdr:colOff>
                <xdr:row>26</xdr:row>
                <xdr:rowOff>0</xdr:rowOff>
              </to>
            </anchor>
          </controlPr>
        </control>
      </mc:Choice>
    </mc:AlternateContent>
    <mc:AlternateContent xmlns:mc="http://schemas.openxmlformats.org/markup-compatibility/2006">
      <mc:Choice Requires="x14">
        <control shapeId="22545" r:id="rId28" name="RemoveLevelFirst">
          <controlPr defaultSize="0" print="0" autoFill="0" autoPict="0" macro="_xll.FPMXLClient.TechnicalCategory.ButtonActionInEPMClientFormattingSheet">
            <anchor moveWithCells="1" sizeWithCells="1">
              <from>
                <xdr:col>3</xdr:col>
                <xdr:colOff>2240280</xdr:colOff>
                <xdr:row>25</xdr:row>
                <xdr:rowOff>38100</xdr:rowOff>
              </from>
              <to>
                <xdr:col>3</xdr:col>
                <xdr:colOff>4297680</xdr:colOff>
                <xdr:row>26</xdr:row>
                <xdr:rowOff>0</xdr:rowOff>
              </to>
            </anchor>
          </controlPr>
        </control>
      </mc:Choice>
    </mc:AlternateContent>
    <mc:AlternateContent xmlns:mc="http://schemas.openxmlformats.org/markup-compatibility/2006">
      <mc:Choice Requires="x14">
        <control shapeId="22546" r:id="rId29" name="LVL2tbFormattingByLevel">
          <controlPr defaultSize="0" autoFill="0" autoPict="0">
            <anchor moveWithCells="1" sizeWithCells="1">
              <from>
                <xdr:col>10</xdr:col>
                <xdr:colOff>0</xdr:colOff>
                <xdr:row>27</xdr:row>
                <xdr:rowOff>144780</xdr:rowOff>
              </from>
              <to>
                <xdr:col>11</xdr:col>
                <xdr:colOff>1104900</xdr:colOff>
                <xdr:row>28</xdr:row>
                <xdr:rowOff>144780</xdr:rowOff>
              </to>
            </anchor>
          </controlPr>
        </control>
      </mc:Choice>
    </mc:AlternateContent>
    <mc:AlternateContent xmlns:mc="http://schemas.openxmlformats.org/markup-compatibility/2006">
      <mc:Choice Requires="x14">
        <control shapeId="22547" r:id="rId30" name="Group Box 19">
          <controlPr defaultSize="0" autoPict="0">
            <anchor moveWithCells="1">
              <from>
                <xdr:col>10</xdr:col>
                <xdr:colOff>190500</xdr:colOff>
                <xdr:row>27</xdr:row>
                <xdr:rowOff>0</xdr:rowOff>
              </from>
              <to>
                <xdr:col>11</xdr:col>
                <xdr:colOff>2430780</xdr:colOff>
                <xdr:row>29</xdr:row>
                <xdr:rowOff>0</xdr:rowOff>
              </to>
            </anchor>
          </controlPr>
        </control>
      </mc:Choice>
    </mc:AlternateContent>
    <mc:AlternateContent xmlns:mc="http://schemas.openxmlformats.org/markup-compatibility/2006">
      <mc:Choice Requires="x14">
        <control shapeId="22548" r:id="rId31" name="obLevelOuterSecond">
          <controlPr defaultSize="0" autoFill="0" autoLine="0" autoPict="0">
            <anchor moveWithCells="1">
              <from>
                <xdr:col>11</xdr:col>
                <xdr:colOff>876300</xdr:colOff>
                <xdr:row>27</xdr:row>
                <xdr:rowOff>228600</xdr:rowOff>
              </from>
              <to>
                <xdr:col>11</xdr:col>
                <xdr:colOff>2087880</xdr:colOff>
                <xdr:row>28</xdr:row>
                <xdr:rowOff>182880</xdr:rowOff>
              </to>
            </anchor>
          </controlPr>
        </control>
      </mc:Choice>
    </mc:AlternateContent>
    <mc:AlternateContent xmlns:mc="http://schemas.openxmlformats.org/markup-compatibility/2006">
      <mc:Choice Requires="x14">
        <control shapeId="22549" r:id="rId32" name="obLevelInnerSecond">
          <controlPr defaultSize="0" autoFill="0" autoLine="0" autoPict="0">
            <anchor moveWithCells="1">
              <from>
                <xdr:col>11</xdr:col>
                <xdr:colOff>876300</xdr:colOff>
                <xdr:row>27</xdr:row>
                <xdr:rowOff>30480</xdr:rowOff>
              </from>
              <to>
                <xdr:col>11</xdr:col>
                <xdr:colOff>2087880</xdr:colOff>
                <xdr:row>27</xdr:row>
                <xdr:rowOff>259080</xdr:rowOff>
              </to>
            </anchor>
          </controlPr>
        </control>
      </mc:Choice>
    </mc:AlternateContent>
    <mc:AlternateContent xmlns:mc="http://schemas.openxmlformats.org/markup-compatibility/2006">
      <mc:Choice Requires="x14">
        <control shapeId="22550" r:id="rId33" name="cbUseDefaultLevelSecond">
          <controlPr defaultSize="0" autoFill="0" autoLine="0" autoPict="0">
            <anchor moveWithCells="1">
              <from>
                <xdr:col>2</xdr:col>
                <xdr:colOff>144780</xdr:colOff>
                <xdr:row>29</xdr:row>
                <xdr:rowOff>220980</xdr:rowOff>
              </from>
              <to>
                <xdr:col>2</xdr:col>
                <xdr:colOff>1021080</xdr:colOff>
                <xdr:row>32</xdr:row>
                <xdr:rowOff>30480</xdr:rowOff>
              </to>
            </anchor>
          </controlPr>
        </control>
      </mc:Choice>
    </mc:AlternateContent>
    <mc:AlternateContent xmlns:mc="http://schemas.openxmlformats.org/markup-compatibility/2006">
      <mc:Choice Requires="x14">
        <control shapeId="22551" r:id="rId34" name="cbUseLeafLevelSecond">
          <controlPr defaultSize="0" autoFill="0" autoLine="0" autoPict="0">
            <anchor moveWithCells="1">
              <from>
                <xdr:col>2</xdr:col>
                <xdr:colOff>144780</xdr:colOff>
                <xdr:row>33</xdr:row>
                <xdr:rowOff>0</xdr:rowOff>
              </from>
              <to>
                <xdr:col>2</xdr:col>
                <xdr:colOff>1021080</xdr:colOff>
                <xdr:row>35</xdr:row>
                <xdr:rowOff>38100</xdr:rowOff>
              </to>
            </anchor>
          </controlPr>
        </control>
      </mc:Choice>
    </mc:AlternateContent>
    <mc:AlternateContent xmlns:mc="http://schemas.openxmlformats.org/markup-compatibility/2006">
      <mc:Choice Requires="x14">
        <control shapeId="22552" r:id="rId35" name="cbUseSpecificLevelSecond">
          <controlPr defaultSize="0" autoFill="0" autoLine="0" autoPict="0">
            <anchor moveWithCells="1">
              <from>
                <xdr:col>2</xdr:col>
                <xdr:colOff>144780</xdr:colOff>
                <xdr:row>36</xdr:row>
                <xdr:rowOff>30480</xdr:rowOff>
              </from>
              <to>
                <xdr:col>2</xdr:col>
                <xdr:colOff>1021080</xdr:colOff>
                <xdr:row>37</xdr:row>
                <xdr:rowOff>114300</xdr:rowOff>
              </to>
            </anchor>
          </controlPr>
        </control>
      </mc:Choice>
    </mc:AlternateContent>
    <mc:AlternateContent xmlns:mc="http://schemas.openxmlformats.org/markup-compatibility/2006">
      <mc:Choice Requires="x14">
        <control shapeId="22553" r:id="rId36" name="AddLevelSecond">
          <controlPr defaultSize="0" print="0" autoFill="0" autoPict="0" macro="_xll.FPMXLClient.TechnicalCategory.ButtonActionInEPMClientFormattingSheet">
            <anchor moveWithCells="1" sizeWithCells="1">
              <from>
                <xdr:col>3</xdr:col>
                <xdr:colOff>68580</xdr:colOff>
                <xdr:row>46</xdr:row>
                <xdr:rowOff>30480</xdr:rowOff>
              </from>
              <to>
                <xdr:col>3</xdr:col>
                <xdr:colOff>2125980</xdr:colOff>
                <xdr:row>46</xdr:row>
                <xdr:rowOff>266700</xdr:rowOff>
              </to>
            </anchor>
          </controlPr>
        </control>
      </mc:Choice>
    </mc:AlternateContent>
    <mc:AlternateContent xmlns:mc="http://schemas.openxmlformats.org/markup-compatibility/2006">
      <mc:Choice Requires="x14">
        <control shapeId="22554" r:id="rId37" name="RemoveLevelSecond">
          <controlPr defaultSize="0" print="0" autoFill="0" autoPict="0" macro="_xll.FPMXLClient.TechnicalCategory.ButtonActionInEPMClientFormattingSheet">
            <anchor moveWithCells="1" sizeWithCells="1">
              <from>
                <xdr:col>3</xdr:col>
                <xdr:colOff>2240280</xdr:colOff>
                <xdr:row>46</xdr:row>
                <xdr:rowOff>30480</xdr:rowOff>
              </from>
              <to>
                <xdr:col>3</xdr:col>
                <xdr:colOff>4297680</xdr:colOff>
                <xdr:row>46</xdr:row>
                <xdr:rowOff>266700</xdr:rowOff>
              </to>
            </anchor>
          </controlPr>
        </control>
      </mc:Choice>
    </mc:AlternateContent>
    <mc:AlternateContent xmlns:mc="http://schemas.openxmlformats.org/markup-compatibility/2006">
      <mc:Choice Requires="x14">
        <control shapeId="22556" r:id="rId38" name="Group Box 28">
          <controlPr defaultSize="0" autoPict="0">
            <anchor moveWithCells="1">
              <from>
                <xdr:col>1</xdr:col>
                <xdr:colOff>0</xdr:colOff>
                <xdr:row>52</xdr:row>
                <xdr:rowOff>0</xdr:rowOff>
              </from>
              <to>
                <xdr:col>11</xdr:col>
                <xdr:colOff>2430780</xdr:colOff>
                <xdr:row>53</xdr:row>
                <xdr:rowOff>0</xdr:rowOff>
              </to>
            </anchor>
          </controlPr>
        </control>
      </mc:Choice>
    </mc:AlternateContent>
    <mc:AlternateContent xmlns:mc="http://schemas.openxmlformats.org/markup-compatibility/2006">
      <mc:Choice Requires="x14">
        <control shapeId="22557" r:id="rId39" name="obMemberRowFirst">
          <controlPr defaultSize="0" autoFill="0" autoLine="0" autoPict="0" macro="_xll.FPMXLClient.TechnicalCategory.ButtonActionInEPMClientFormattingSheet">
            <anchor moveWithCells="1">
              <from>
                <xdr:col>3</xdr:col>
                <xdr:colOff>487680</xdr:colOff>
                <xdr:row>52</xdr:row>
                <xdr:rowOff>68580</xdr:rowOff>
              </from>
              <to>
                <xdr:col>3</xdr:col>
                <xdr:colOff>2621280</xdr:colOff>
                <xdr:row>52</xdr:row>
                <xdr:rowOff>297180</xdr:rowOff>
              </to>
            </anchor>
          </controlPr>
        </control>
      </mc:Choice>
    </mc:AlternateContent>
    <mc:AlternateContent xmlns:mc="http://schemas.openxmlformats.org/markup-compatibility/2006">
      <mc:Choice Requires="x14">
        <control shapeId="22558" r:id="rId40" name="obMemberColumnFirst">
          <controlPr defaultSize="0" autoFill="0" autoLine="0" autoPict="0" macro="_xll.FPMXLClient.TechnicalCategory.ButtonActionInEPMClientFormattingSheet">
            <anchor moveWithCells="1">
              <from>
                <xdr:col>1</xdr:col>
                <xdr:colOff>220980</xdr:colOff>
                <xdr:row>52</xdr:row>
                <xdr:rowOff>68580</xdr:rowOff>
              </from>
              <to>
                <xdr:col>3</xdr:col>
                <xdr:colOff>449580</xdr:colOff>
                <xdr:row>52</xdr:row>
                <xdr:rowOff>297180</xdr:rowOff>
              </to>
            </anchor>
          </controlPr>
        </control>
      </mc:Choice>
    </mc:AlternateContent>
    <mc:AlternateContent xmlns:mc="http://schemas.openxmlformats.org/markup-compatibility/2006">
      <mc:Choice Requires="x14">
        <control shapeId="22559" r:id="rId41" name="cbApplyCustomMemberDefaultFirst">
          <controlPr defaultSize="0" autoFill="0" autoLine="0" autoPict="0">
            <anchor moveWithCells="1">
              <from>
                <xdr:col>2</xdr:col>
                <xdr:colOff>144780</xdr:colOff>
                <xdr:row>55</xdr:row>
                <xdr:rowOff>0</xdr:rowOff>
              </from>
              <to>
                <xdr:col>2</xdr:col>
                <xdr:colOff>1021080</xdr:colOff>
                <xdr:row>57</xdr:row>
                <xdr:rowOff>38100</xdr:rowOff>
              </to>
            </anchor>
          </controlPr>
        </control>
      </mc:Choice>
    </mc:AlternateContent>
    <mc:AlternateContent xmlns:mc="http://schemas.openxmlformats.org/markup-compatibility/2006">
      <mc:Choice Requires="x14">
        <control shapeId="22560" r:id="rId42" name="cbApplyCalculatedMemberFirst">
          <controlPr defaultSize="0" autoFill="0" autoLine="0" autoPict="0">
            <anchor moveWithCells="1">
              <from>
                <xdr:col>2</xdr:col>
                <xdr:colOff>144780</xdr:colOff>
                <xdr:row>58</xdr:row>
                <xdr:rowOff>0</xdr:rowOff>
              </from>
              <to>
                <xdr:col>2</xdr:col>
                <xdr:colOff>1021080</xdr:colOff>
                <xdr:row>60</xdr:row>
                <xdr:rowOff>38100</xdr:rowOff>
              </to>
            </anchor>
          </controlPr>
        </control>
      </mc:Choice>
    </mc:AlternateContent>
    <mc:AlternateContent xmlns:mc="http://schemas.openxmlformats.org/markup-compatibility/2006">
      <mc:Choice Requires="x14">
        <control shapeId="22561" r:id="rId43" name="cbApplyImputableMemberFirst">
          <controlPr defaultSize="0" autoFill="0" autoLine="0" autoPict="0">
            <anchor moveWithCells="1">
              <from>
                <xdr:col>2</xdr:col>
                <xdr:colOff>144780</xdr:colOff>
                <xdr:row>61</xdr:row>
                <xdr:rowOff>30480</xdr:rowOff>
              </from>
              <to>
                <xdr:col>2</xdr:col>
                <xdr:colOff>1021080</xdr:colOff>
                <xdr:row>63</xdr:row>
                <xdr:rowOff>68580</xdr:rowOff>
              </to>
            </anchor>
          </controlPr>
        </control>
      </mc:Choice>
    </mc:AlternateContent>
    <mc:AlternateContent xmlns:mc="http://schemas.openxmlformats.org/markup-compatibility/2006">
      <mc:Choice Requires="x14">
        <control shapeId="22562" r:id="rId44" name="cbApplyLocalMemberFirst">
          <controlPr defaultSize="0" autoFill="0" autoLine="0" autoPict="0">
            <anchor moveWithCells="1">
              <from>
                <xdr:col>2</xdr:col>
                <xdr:colOff>144780</xdr:colOff>
                <xdr:row>64</xdr:row>
                <xdr:rowOff>30480</xdr:rowOff>
              </from>
              <to>
                <xdr:col>2</xdr:col>
                <xdr:colOff>1021080</xdr:colOff>
                <xdr:row>66</xdr:row>
                <xdr:rowOff>68580</xdr:rowOff>
              </to>
            </anchor>
          </controlPr>
        </control>
      </mc:Choice>
    </mc:AlternateContent>
    <mc:AlternateContent xmlns:mc="http://schemas.openxmlformats.org/markup-compatibility/2006">
      <mc:Choice Requires="x14">
        <control shapeId="22563" r:id="rId45" name="cbApplyChangedMemberFirst">
          <controlPr defaultSize="0" autoFill="0" autoLine="0" autoPict="0">
            <anchor moveWithCells="1">
              <from>
                <xdr:col>2</xdr:col>
                <xdr:colOff>144780</xdr:colOff>
                <xdr:row>67</xdr:row>
                <xdr:rowOff>30480</xdr:rowOff>
              </from>
              <to>
                <xdr:col>2</xdr:col>
                <xdr:colOff>1021080</xdr:colOff>
                <xdr:row>69</xdr:row>
                <xdr:rowOff>68580</xdr:rowOff>
              </to>
            </anchor>
          </controlPr>
        </control>
      </mc:Choice>
    </mc:AlternateContent>
    <mc:AlternateContent xmlns:mc="http://schemas.openxmlformats.org/markup-compatibility/2006">
      <mc:Choice Requires="x14">
        <control shapeId="22564" r:id="rId46" name="cbApplySpecificMemberFirst">
          <controlPr defaultSize="0" autoFill="0" autoLine="0" autoPict="0">
            <anchor moveWithCells="1">
              <from>
                <xdr:col>2</xdr:col>
                <xdr:colOff>144780</xdr:colOff>
                <xdr:row>71</xdr:row>
                <xdr:rowOff>0</xdr:rowOff>
              </from>
              <to>
                <xdr:col>2</xdr:col>
                <xdr:colOff>1021080</xdr:colOff>
                <xdr:row>72</xdr:row>
                <xdr:rowOff>30480</xdr:rowOff>
              </to>
            </anchor>
          </controlPr>
        </control>
      </mc:Choice>
    </mc:AlternateContent>
    <mc:AlternateContent xmlns:mc="http://schemas.openxmlformats.org/markup-compatibility/2006">
      <mc:Choice Requires="x14">
        <control shapeId="22565" r:id="rId47" name="AddMemberFirst">
          <controlPr defaultSize="0" print="0" autoFill="0" autoPict="0" macro="_xll.FPMXLClient.TechnicalCategory.ButtonActionInEPMClientFormattingSheet">
            <anchor moveWithCells="1" sizeWithCells="1">
              <from>
                <xdr:col>3</xdr:col>
                <xdr:colOff>68580</xdr:colOff>
                <xdr:row>72</xdr:row>
                <xdr:rowOff>30480</xdr:rowOff>
              </from>
              <to>
                <xdr:col>3</xdr:col>
                <xdr:colOff>4297680</xdr:colOff>
                <xdr:row>73</xdr:row>
                <xdr:rowOff>0</xdr:rowOff>
              </to>
            </anchor>
          </controlPr>
        </control>
      </mc:Choice>
    </mc:AlternateContent>
    <mc:AlternateContent xmlns:mc="http://schemas.openxmlformats.org/markup-compatibility/2006">
      <mc:Choice Requires="x14">
        <control shapeId="22566" r:id="rId48" name="cbApplyCustomMemberDefaultSecond">
          <controlPr defaultSize="0" autoFill="0" autoLine="0" autoPict="0">
            <anchor moveWithCells="1">
              <from>
                <xdr:col>2</xdr:col>
                <xdr:colOff>144780</xdr:colOff>
                <xdr:row>76</xdr:row>
                <xdr:rowOff>0</xdr:rowOff>
              </from>
              <to>
                <xdr:col>2</xdr:col>
                <xdr:colOff>1021080</xdr:colOff>
                <xdr:row>78</xdr:row>
                <xdr:rowOff>38100</xdr:rowOff>
              </to>
            </anchor>
          </controlPr>
        </control>
      </mc:Choice>
    </mc:AlternateContent>
    <mc:AlternateContent xmlns:mc="http://schemas.openxmlformats.org/markup-compatibility/2006">
      <mc:Choice Requires="x14">
        <control shapeId="22567" r:id="rId49" name="cbApplyCalculatedMemberSecond">
          <controlPr defaultSize="0" autoFill="0" autoLine="0" autoPict="0">
            <anchor moveWithCells="1">
              <from>
                <xdr:col>2</xdr:col>
                <xdr:colOff>144780</xdr:colOff>
                <xdr:row>79</xdr:row>
                <xdr:rowOff>0</xdr:rowOff>
              </from>
              <to>
                <xdr:col>2</xdr:col>
                <xdr:colOff>1021080</xdr:colOff>
                <xdr:row>81</xdr:row>
                <xdr:rowOff>38100</xdr:rowOff>
              </to>
            </anchor>
          </controlPr>
        </control>
      </mc:Choice>
    </mc:AlternateContent>
    <mc:AlternateContent xmlns:mc="http://schemas.openxmlformats.org/markup-compatibility/2006">
      <mc:Choice Requires="x14">
        <control shapeId="22568" r:id="rId50" name="cbApplyImputableMemberSecond">
          <controlPr defaultSize="0" autoFill="0" autoLine="0" autoPict="0">
            <anchor moveWithCells="1">
              <from>
                <xdr:col>2</xdr:col>
                <xdr:colOff>144780</xdr:colOff>
                <xdr:row>82</xdr:row>
                <xdr:rowOff>30480</xdr:rowOff>
              </from>
              <to>
                <xdr:col>2</xdr:col>
                <xdr:colOff>1021080</xdr:colOff>
                <xdr:row>84</xdr:row>
                <xdr:rowOff>68580</xdr:rowOff>
              </to>
            </anchor>
          </controlPr>
        </control>
      </mc:Choice>
    </mc:AlternateContent>
    <mc:AlternateContent xmlns:mc="http://schemas.openxmlformats.org/markup-compatibility/2006">
      <mc:Choice Requires="x14">
        <control shapeId="22569" r:id="rId51" name="cbApplyLocalMemberSecond">
          <controlPr defaultSize="0" autoFill="0" autoLine="0" autoPict="0">
            <anchor moveWithCells="1">
              <from>
                <xdr:col>2</xdr:col>
                <xdr:colOff>144780</xdr:colOff>
                <xdr:row>85</xdr:row>
                <xdr:rowOff>30480</xdr:rowOff>
              </from>
              <to>
                <xdr:col>2</xdr:col>
                <xdr:colOff>1021080</xdr:colOff>
                <xdr:row>87</xdr:row>
                <xdr:rowOff>68580</xdr:rowOff>
              </to>
            </anchor>
          </controlPr>
        </control>
      </mc:Choice>
    </mc:AlternateContent>
    <mc:AlternateContent xmlns:mc="http://schemas.openxmlformats.org/markup-compatibility/2006">
      <mc:Choice Requires="x14">
        <control shapeId="22570" r:id="rId52" name="cbApplyChangedMemberSecond">
          <controlPr defaultSize="0" autoFill="0" autoLine="0" autoPict="0">
            <anchor moveWithCells="1">
              <from>
                <xdr:col>2</xdr:col>
                <xdr:colOff>144780</xdr:colOff>
                <xdr:row>88</xdr:row>
                <xdr:rowOff>30480</xdr:rowOff>
              </from>
              <to>
                <xdr:col>2</xdr:col>
                <xdr:colOff>1021080</xdr:colOff>
                <xdr:row>90</xdr:row>
                <xdr:rowOff>68580</xdr:rowOff>
              </to>
            </anchor>
          </controlPr>
        </control>
      </mc:Choice>
    </mc:AlternateContent>
    <mc:AlternateContent xmlns:mc="http://schemas.openxmlformats.org/markup-compatibility/2006">
      <mc:Choice Requires="x14">
        <control shapeId="22571" r:id="rId53" name="cbApplySpecificMemberSecond">
          <controlPr defaultSize="0" autoFill="0" autoLine="0" autoPict="0">
            <anchor moveWithCells="1">
              <from>
                <xdr:col>2</xdr:col>
                <xdr:colOff>144780</xdr:colOff>
                <xdr:row>92</xdr:row>
                <xdr:rowOff>0</xdr:rowOff>
              </from>
              <to>
                <xdr:col>2</xdr:col>
                <xdr:colOff>1021080</xdr:colOff>
                <xdr:row>93</xdr:row>
                <xdr:rowOff>30480</xdr:rowOff>
              </to>
            </anchor>
          </controlPr>
        </control>
      </mc:Choice>
    </mc:AlternateContent>
    <mc:AlternateContent xmlns:mc="http://schemas.openxmlformats.org/markup-compatibility/2006">
      <mc:Choice Requires="x14">
        <control shapeId="22572" r:id="rId54" name="AddMemberSecond">
          <controlPr defaultSize="0" print="0" autoFill="0" autoPict="0" macro="_xll.FPMXLClient.TechnicalCategory.ButtonActionInEPMClientFormattingSheet">
            <anchor moveWithCells="1" sizeWithCells="1">
              <from>
                <xdr:col>3</xdr:col>
                <xdr:colOff>68580</xdr:colOff>
                <xdr:row>93</xdr:row>
                <xdr:rowOff>38100</xdr:rowOff>
              </from>
              <to>
                <xdr:col>3</xdr:col>
                <xdr:colOff>4297680</xdr:colOff>
                <xdr:row>94</xdr:row>
                <xdr:rowOff>0</xdr:rowOff>
              </to>
            </anchor>
          </controlPr>
        </control>
      </mc:Choice>
    </mc:AlternateContent>
    <mc:AlternateContent xmlns:mc="http://schemas.openxmlformats.org/markup-compatibility/2006">
      <mc:Choice Requires="x14">
        <control shapeId="22574" r:id="rId55" name="Group Box 46">
          <controlPr defaultSize="0" autoPict="0">
            <anchor moveWithCells="1">
              <from>
                <xdr:col>1</xdr:col>
                <xdr:colOff>0</xdr:colOff>
                <xdr:row>98</xdr:row>
                <xdr:rowOff>30480</xdr:rowOff>
              </from>
              <to>
                <xdr:col>11</xdr:col>
                <xdr:colOff>2430780</xdr:colOff>
                <xdr:row>99</xdr:row>
                <xdr:rowOff>30480</xdr:rowOff>
              </to>
            </anchor>
          </controlPr>
        </control>
      </mc:Choice>
    </mc:AlternateContent>
    <mc:AlternateContent xmlns:mc="http://schemas.openxmlformats.org/markup-compatibility/2006">
      <mc:Choice Requires="x14">
        <control shapeId="22575" r:id="rId56" name="obOddEvenRowFirst">
          <controlPr defaultSize="0" autoFill="0" autoLine="0" autoPict="0" macro="_xll.FPMXLClient.TechnicalCategory.ButtonActionInEPMClientFormattingSheet">
            <anchor moveWithCells="1">
              <from>
                <xdr:col>3</xdr:col>
                <xdr:colOff>487680</xdr:colOff>
                <xdr:row>98</xdr:row>
                <xdr:rowOff>76200</xdr:rowOff>
              </from>
              <to>
                <xdr:col>3</xdr:col>
                <xdr:colOff>2621280</xdr:colOff>
                <xdr:row>98</xdr:row>
                <xdr:rowOff>304800</xdr:rowOff>
              </to>
            </anchor>
          </controlPr>
        </control>
      </mc:Choice>
    </mc:AlternateContent>
    <mc:AlternateContent xmlns:mc="http://schemas.openxmlformats.org/markup-compatibility/2006">
      <mc:Choice Requires="x14">
        <control shapeId="22576" r:id="rId57" name="obOddEvenColumnFirst">
          <controlPr defaultSize="0" autoFill="0" autoLine="0" autoPict="0" macro="_xll.FPMXLClient.TechnicalCategory.ButtonActionInEPMClientFormattingSheet">
            <anchor moveWithCells="1">
              <from>
                <xdr:col>1</xdr:col>
                <xdr:colOff>220980</xdr:colOff>
                <xdr:row>98</xdr:row>
                <xdr:rowOff>76200</xdr:rowOff>
              </from>
              <to>
                <xdr:col>3</xdr:col>
                <xdr:colOff>449580</xdr:colOff>
                <xdr:row>98</xdr:row>
                <xdr:rowOff>304800</xdr:rowOff>
              </to>
            </anchor>
          </controlPr>
        </control>
      </mc:Choice>
    </mc:AlternateContent>
    <mc:AlternateContent xmlns:mc="http://schemas.openxmlformats.org/markup-compatibility/2006">
      <mc:Choice Requires="x14">
        <control shapeId="22577" r:id="rId58" name="cbUseOddFirst">
          <controlPr defaultSize="0" autoFill="0" autoLine="0" autoPict="0">
            <anchor moveWithCells="1">
              <from>
                <xdr:col>2</xdr:col>
                <xdr:colOff>144780</xdr:colOff>
                <xdr:row>101</xdr:row>
                <xdr:rowOff>30480</xdr:rowOff>
              </from>
              <to>
                <xdr:col>2</xdr:col>
                <xdr:colOff>1021080</xdr:colOff>
                <xdr:row>104</xdr:row>
                <xdr:rowOff>0</xdr:rowOff>
              </to>
            </anchor>
          </controlPr>
        </control>
      </mc:Choice>
    </mc:AlternateContent>
    <mc:AlternateContent xmlns:mc="http://schemas.openxmlformats.org/markup-compatibility/2006">
      <mc:Choice Requires="x14">
        <control shapeId="22578" r:id="rId59" name="cbUseEvenFirst">
          <controlPr defaultSize="0" autoFill="0" autoLine="0" autoPict="0">
            <anchor moveWithCells="1">
              <from>
                <xdr:col>2</xdr:col>
                <xdr:colOff>144780</xdr:colOff>
                <xdr:row>104</xdr:row>
                <xdr:rowOff>30480</xdr:rowOff>
              </from>
              <to>
                <xdr:col>2</xdr:col>
                <xdr:colOff>1021080</xdr:colOff>
                <xdr:row>107</xdr:row>
                <xdr:rowOff>0</xdr:rowOff>
              </to>
            </anchor>
          </controlPr>
        </control>
      </mc:Choice>
    </mc:AlternateContent>
    <mc:AlternateContent xmlns:mc="http://schemas.openxmlformats.org/markup-compatibility/2006">
      <mc:Choice Requires="x14">
        <control shapeId="22579" r:id="rId60" name="cbUseOddSecond">
          <controlPr defaultSize="0" autoFill="0" autoLine="0" autoPict="0">
            <anchor moveWithCells="1">
              <from>
                <xdr:col>2</xdr:col>
                <xdr:colOff>144780</xdr:colOff>
                <xdr:row>109</xdr:row>
                <xdr:rowOff>38100</xdr:rowOff>
              </from>
              <to>
                <xdr:col>2</xdr:col>
                <xdr:colOff>1021080</xdr:colOff>
                <xdr:row>112</xdr:row>
                <xdr:rowOff>30480</xdr:rowOff>
              </to>
            </anchor>
          </controlPr>
        </control>
      </mc:Choice>
    </mc:AlternateContent>
    <mc:AlternateContent xmlns:mc="http://schemas.openxmlformats.org/markup-compatibility/2006">
      <mc:Choice Requires="x14">
        <control shapeId="22580" r:id="rId61" name="cbUseEvenSecond">
          <controlPr defaultSize="0" autoFill="0" autoLine="0" autoPict="0">
            <anchor moveWithCells="1">
              <from>
                <xdr:col>2</xdr:col>
                <xdr:colOff>144780</xdr:colOff>
                <xdr:row>112</xdr:row>
                <xdr:rowOff>30480</xdr:rowOff>
              </from>
              <to>
                <xdr:col>2</xdr:col>
                <xdr:colOff>1021080</xdr:colOff>
                <xdr:row>115</xdr:row>
                <xdr:rowOff>0</xdr:rowOff>
              </to>
            </anchor>
          </controlPr>
        </control>
      </mc:Choice>
    </mc:AlternateContent>
    <mc:AlternateContent xmlns:mc="http://schemas.openxmlformats.org/markup-compatibility/2006">
      <mc:Choice Requires="x14">
        <control shapeId="22582" r:id="rId62" name="cbUseDefaultPageHeaderFormat">
          <controlPr defaultSize="0" autoFill="0" autoLine="0" autoPict="0">
            <anchor moveWithCells="1">
              <from>
                <xdr:col>2</xdr:col>
                <xdr:colOff>144780</xdr:colOff>
                <xdr:row>120</xdr:row>
                <xdr:rowOff>30480</xdr:rowOff>
              </from>
              <to>
                <xdr:col>2</xdr:col>
                <xdr:colOff>1021080</xdr:colOff>
                <xdr:row>123</xdr:row>
                <xdr:rowOff>0</xdr:rowOff>
              </to>
            </anchor>
          </controlPr>
        </control>
      </mc:Choice>
    </mc:AlternateContent>
    <mc:AlternateContent xmlns:mc="http://schemas.openxmlformats.org/markup-compatibility/2006">
      <mc:Choice Requires="x14">
        <control shapeId="22583" r:id="rId63" name="cbUseDimensionFormatting">
          <controlPr defaultSize="0" autoFill="0" autoLine="0" autoPict="0">
            <anchor moveWithCells="1">
              <from>
                <xdr:col>2</xdr:col>
                <xdr:colOff>144780</xdr:colOff>
                <xdr:row>123</xdr:row>
                <xdr:rowOff>38100</xdr:rowOff>
              </from>
              <to>
                <xdr:col>2</xdr:col>
                <xdr:colOff>1021080</xdr:colOff>
                <xdr:row>125</xdr:row>
                <xdr:rowOff>0</xdr:rowOff>
              </to>
            </anchor>
          </controlPr>
        </control>
      </mc:Choice>
    </mc:AlternateContent>
    <mc:AlternateContent xmlns:mc="http://schemas.openxmlformats.org/markup-compatibility/2006">
      <mc:Choice Requires="x14">
        <control shapeId="22584" r:id="rId64" name="AddDimension">
          <controlPr defaultSize="0" print="0" autoFill="0" autoPict="0" macro="_xll.FPMXLClient.TechnicalCategory.ButtonActionInEPMClientFormattingSheet">
            <anchor moveWithCells="1" sizeWithCells="1">
              <from>
                <xdr:col>3</xdr:col>
                <xdr:colOff>68580</xdr:colOff>
                <xdr:row>125</xdr:row>
                <xdr:rowOff>68580</xdr:rowOff>
              </from>
              <to>
                <xdr:col>3</xdr:col>
                <xdr:colOff>4297680</xdr:colOff>
                <xdr:row>126</xdr:row>
                <xdr:rowOff>30480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103"/>
  <sheetViews>
    <sheetView showGridLines="0" view="pageBreakPreview" zoomScale="70" zoomScaleNormal="50" zoomScaleSheetLayoutView="70" workbookViewId="0"/>
  </sheetViews>
  <sheetFormatPr defaultColWidth="8.5546875" defaultRowHeight="16.8"/>
  <cols>
    <col min="1" max="1" width="123.44140625" style="60" customWidth="1"/>
    <col min="2" max="2" width="21.6640625" style="57" customWidth="1"/>
    <col min="3" max="3" width="1.88671875" style="60" customWidth="1"/>
    <col min="4" max="4" width="18.44140625" style="60" customWidth="1"/>
    <col min="5" max="6" width="16.5546875" style="60" customWidth="1"/>
    <col min="7" max="7" width="17.44140625" style="60" customWidth="1"/>
    <col min="8" max="8" width="1.44140625" style="60" customWidth="1"/>
    <col min="9" max="9" width="18.44140625" style="60" customWidth="1"/>
    <col min="10" max="10" width="1.88671875" style="60" customWidth="1"/>
    <col min="11" max="14" width="17.44140625" style="60" customWidth="1"/>
    <col min="15" max="24" width="8.5546875" style="60" customWidth="1"/>
    <col min="25" max="16384" width="8.5546875" style="60"/>
  </cols>
  <sheetData>
    <row r="1" spans="1:14" s="876" customFormat="1" ht="24">
      <c r="A1" s="56"/>
      <c r="B1" s="56"/>
      <c r="C1" s="56"/>
      <c r="D1" s="56"/>
      <c r="E1" s="68"/>
      <c r="F1" s="68"/>
      <c r="G1" s="68"/>
      <c r="H1" s="56"/>
      <c r="I1" s="68"/>
      <c r="J1" s="68"/>
      <c r="K1" s="68"/>
      <c r="L1" s="68"/>
      <c r="M1" s="68"/>
      <c r="N1" s="1077" t="s">
        <v>2</v>
      </c>
    </row>
    <row r="2" spans="1:14" ht="24.75" customHeight="1">
      <c r="A2" s="56"/>
      <c r="B2" s="56"/>
      <c r="C2" s="56"/>
      <c r="D2" s="56"/>
      <c r="E2" s="68"/>
      <c r="F2" s="68"/>
      <c r="G2" s="68"/>
      <c r="H2" s="56"/>
      <c r="I2" s="68"/>
      <c r="J2" s="68"/>
      <c r="K2" s="68"/>
      <c r="L2" s="68"/>
      <c r="M2" s="68"/>
      <c r="N2" s="1078" t="s">
        <v>240</v>
      </c>
    </row>
    <row r="3" spans="1:14" ht="12" customHeight="1">
      <c r="A3" s="56"/>
      <c r="B3" s="56"/>
      <c r="C3" s="56"/>
      <c r="D3" s="56"/>
      <c r="E3" s="68"/>
      <c r="F3" s="68"/>
      <c r="G3" s="68"/>
      <c r="H3" s="56"/>
      <c r="I3" s="68"/>
      <c r="J3" s="68"/>
      <c r="K3" s="68"/>
      <c r="L3" s="68"/>
      <c r="M3" s="68"/>
      <c r="N3" s="56"/>
    </row>
    <row r="4" spans="1:14" ht="5.25" customHeight="1">
      <c r="A4" s="56"/>
      <c r="B4" s="56"/>
      <c r="C4" s="56"/>
      <c r="D4" s="56"/>
      <c r="E4" s="68"/>
      <c r="F4" s="68"/>
      <c r="G4" s="68"/>
      <c r="H4" s="56"/>
      <c r="I4" s="68"/>
      <c r="J4" s="68"/>
      <c r="K4" s="68"/>
      <c r="L4" s="68"/>
      <c r="M4" s="68"/>
      <c r="N4" s="56"/>
    </row>
    <row r="5" spans="1:14" s="78" customFormat="1" ht="21" customHeight="1">
      <c r="A5" s="1096"/>
      <c r="B5" s="1101" t="s">
        <v>93</v>
      </c>
      <c r="C5" s="1102"/>
      <c r="D5" s="1102"/>
      <c r="E5" s="1102"/>
      <c r="F5" s="1103"/>
      <c r="G5" s="1104"/>
      <c r="H5" s="1102"/>
      <c r="I5" s="1103" t="s">
        <v>93</v>
      </c>
      <c r="J5" s="1104"/>
      <c r="K5" s="1104"/>
      <c r="L5" s="1104"/>
      <c r="M5" s="1104"/>
      <c r="N5" s="1104"/>
    </row>
    <row r="6" spans="1:14" ht="21" customHeight="1">
      <c r="A6" s="951" t="s">
        <v>203</v>
      </c>
      <c r="B6" s="1237" t="s">
        <v>401</v>
      </c>
      <c r="C6" s="952"/>
      <c r="D6" s="953" t="s">
        <v>435</v>
      </c>
      <c r="E6" s="954" t="s">
        <v>419</v>
      </c>
      <c r="F6" s="954" t="s">
        <v>412</v>
      </c>
      <c r="G6" s="954" t="s">
        <v>244</v>
      </c>
      <c r="H6" s="952"/>
      <c r="I6" s="955" t="s">
        <v>236</v>
      </c>
      <c r="J6" s="952"/>
      <c r="K6" s="954" t="s">
        <v>241</v>
      </c>
      <c r="L6" s="954" t="s">
        <v>242</v>
      </c>
      <c r="M6" s="954" t="s">
        <v>243</v>
      </c>
      <c r="N6" s="956" t="s">
        <v>245</v>
      </c>
    </row>
    <row r="7" spans="1:14" ht="20.100000000000001" customHeight="1">
      <c r="A7" s="62" t="s">
        <v>204</v>
      </c>
      <c r="B7" s="877"/>
      <c r="C7" s="877"/>
      <c r="D7" s="497"/>
      <c r="E7" s="67"/>
      <c r="F7" s="67"/>
      <c r="G7" s="878"/>
      <c r="H7" s="62"/>
      <c r="I7" s="497"/>
      <c r="J7" s="497"/>
      <c r="K7" s="497"/>
      <c r="L7" s="497"/>
      <c r="M7" s="497"/>
      <c r="N7" s="878"/>
    </row>
    <row r="8" spans="1:14" ht="20.100000000000001" customHeight="1">
      <c r="A8" s="414" t="s">
        <v>205</v>
      </c>
      <c r="B8" s="1195">
        <v>21073</v>
      </c>
      <c r="C8" s="1196"/>
      <c r="D8" s="1198">
        <v>5287</v>
      </c>
      <c r="E8" s="1197">
        <v>5286</v>
      </c>
      <c r="F8" s="1197">
        <v>5308</v>
      </c>
      <c r="G8" s="1197">
        <v>5192</v>
      </c>
      <c r="H8" s="63"/>
      <c r="I8" s="1121">
        <v>21154</v>
      </c>
      <c r="J8" s="63"/>
      <c r="K8" s="1121">
        <v>5348</v>
      </c>
      <c r="L8" s="1121">
        <v>5281</v>
      </c>
      <c r="M8" s="1121">
        <v>5303</v>
      </c>
      <c r="N8" s="1121">
        <v>5222</v>
      </c>
    </row>
    <row r="9" spans="1:14" ht="20.100000000000001" customHeight="1">
      <c r="A9" s="414" t="s">
        <v>206</v>
      </c>
      <c r="B9" s="1198">
        <v>3336</v>
      </c>
      <c r="C9" s="1199"/>
      <c r="D9" s="1695">
        <v>1135</v>
      </c>
      <c r="E9" s="1206">
        <v>685</v>
      </c>
      <c r="F9" s="1206">
        <v>697</v>
      </c>
      <c r="G9" s="1122">
        <v>819</v>
      </c>
      <c r="H9" s="63"/>
      <c r="I9" s="1121">
        <v>3519</v>
      </c>
      <c r="J9" s="63"/>
      <c r="K9" s="1121">
        <v>1125</v>
      </c>
      <c r="L9" s="1122">
        <v>799</v>
      </c>
      <c r="M9" s="1122">
        <v>763</v>
      </c>
      <c r="N9" s="1122">
        <v>832</v>
      </c>
    </row>
    <row r="10" spans="1:14" ht="20.100000000000001" customHeight="1">
      <c r="A10" s="62" t="s">
        <v>207</v>
      </c>
      <c r="B10" s="1201">
        <v>24409</v>
      </c>
      <c r="C10" s="1199"/>
      <c r="D10" s="1195">
        <v>6422</v>
      </c>
      <c r="E10" s="1202">
        <v>5971</v>
      </c>
      <c r="F10" s="1202">
        <v>6005</v>
      </c>
      <c r="G10" s="1202">
        <v>6011</v>
      </c>
      <c r="H10" s="64"/>
      <c r="I10" s="1202">
        <v>24673</v>
      </c>
      <c r="J10" s="63"/>
      <c r="K10" s="1202">
        <v>6473</v>
      </c>
      <c r="L10" s="1202">
        <v>6080</v>
      </c>
      <c r="M10" s="1202">
        <v>6066</v>
      </c>
      <c r="N10" s="1202">
        <v>6054</v>
      </c>
    </row>
    <row r="11" spans="1:14" s="78" customFormat="1" ht="23.25" customHeight="1">
      <c r="A11" s="1096" t="s">
        <v>208</v>
      </c>
      <c r="B11" s="1804">
        <v>-13820</v>
      </c>
      <c r="C11" s="1800"/>
      <c r="D11" s="1805">
        <v>-3817</v>
      </c>
      <c r="E11" s="1806">
        <v>-3249</v>
      </c>
      <c r="F11" s="1806">
        <v>-3308</v>
      </c>
      <c r="G11" s="1807">
        <v>-3446</v>
      </c>
      <c r="H11" s="1123"/>
      <c r="I11" s="1807">
        <v>-14256</v>
      </c>
      <c r="J11" s="1123"/>
      <c r="K11" s="1807">
        <v>-3906</v>
      </c>
      <c r="L11" s="1807">
        <v>-3413</v>
      </c>
      <c r="M11" s="1807">
        <v>-3421</v>
      </c>
      <c r="N11" s="1807">
        <v>-3516</v>
      </c>
    </row>
    <row r="12" spans="1:14" ht="20.100000000000001" customHeight="1">
      <c r="A12" s="958" t="s">
        <v>246</v>
      </c>
      <c r="B12" s="1201">
        <v>10589</v>
      </c>
      <c r="C12" s="1199"/>
      <c r="D12" s="1198">
        <v>2605</v>
      </c>
      <c r="E12" s="1515">
        <v>2722</v>
      </c>
      <c r="F12" s="1515">
        <v>2697</v>
      </c>
      <c r="G12" s="1202">
        <v>2565</v>
      </c>
      <c r="H12" s="64"/>
      <c r="I12" s="1202">
        <v>10417</v>
      </c>
      <c r="J12" s="63"/>
      <c r="K12" s="1202">
        <v>2567</v>
      </c>
      <c r="L12" s="1202">
        <v>2667</v>
      </c>
      <c r="M12" s="1202">
        <v>2645</v>
      </c>
      <c r="N12" s="1202">
        <v>2538</v>
      </c>
    </row>
    <row r="13" spans="1:14" ht="20.100000000000001" customHeight="1">
      <c r="A13" s="76" t="s">
        <v>247</v>
      </c>
      <c r="B13" s="1204">
        <v>0.43381539596050639</v>
      </c>
      <c r="C13" s="77"/>
      <c r="D13" s="1204">
        <v>0.4056368732482093</v>
      </c>
      <c r="E13" s="890">
        <v>0.45587003851951097</v>
      </c>
      <c r="F13" s="890">
        <v>0.4491257285595337</v>
      </c>
      <c r="G13" s="890">
        <v>0.42699999999999999</v>
      </c>
      <c r="H13" s="76"/>
      <c r="I13" s="890">
        <v>0.42220240748996879</v>
      </c>
      <c r="J13" s="73"/>
      <c r="K13" s="890">
        <v>0.39657036922601574</v>
      </c>
      <c r="L13" s="890">
        <v>0.43865131578947369</v>
      </c>
      <c r="M13" s="890">
        <v>0.43603692713484998</v>
      </c>
      <c r="N13" s="890">
        <v>0.41922695738354809</v>
      </c>
    </row>
    <row r="14" spans="1:14" ht="20.100000000000001" customHeight="1">
      <c r="A14" s="497" t="s">
        <v>209</v>
      </c>
      <c r="B14" s="1205">
        <v>-454</v>
      </c>
      <c r="C14" s="1199"/>
      <c r="D14" s="1205">
        <v>-154</v>
      </c>
      <c r="E14" s="1206">
        <v>-49</v>
      </c>
      <c r="F14" s="1206">
        <v>-22</v>
      </c>
      <c r="G14" s="1122">
        <v>-229</v>
      </c>
      <c r="H14" s="63"/>
      <c r="I14" s="1122">
        <v>-200</v>
      </c>
      <c r="J14" s="63"/>
      <c r="K14" s="1122">
        <v>-41</v>
      </c>
      <c r="L14" s="1122">
        <v>-10</v>
      </c>
      <c r="M14" s="1122">
        <v>-100</v>
      </c>
      <c r="N14" s="1122">
        <v>-49</v>
      </c>
    </row>
    <row r="15" spans="1:14" ht="20.100000000000001" customHeight="1">
      <c r="A15" s="497" t="s">
        <v>210</v>
      </c>
      <c r="B15" s="1198">
        <v>-3758</v>
      </c>
      <c r="C15" s="1199"/>
      <c r="D15" s="1205">
        <v>-933</v>
      </c>
      <c r="E15" s="1206">
        <v>-934</v>
      </c>
      <c r="F15" s="1206">
        <v>-945</v>
      </c>
      <c r="G15" s="1122">
        <v>-946</v>
      </c>
      <c r="H15" s="63"/>
      <c r="I15" s="1121">
        <v>-3745</v>
      </c>
      <c r="J15" s="63"/>
      <c r="K15" s="1122">
        <v>-954</v>
      </c>
      <c r="L15" s="1122">
        <v>-937</v>
      </c>
      <c r="M15" s="1122">
        <v>-936</v>
      </c>
      <c r="N15" s="1122">
        <v>-918</v>
      </c>
    </row>
    <row r="16" spans="1:14" ht="20.100000000000001" customHeight="1">
      <c r="A16" s="497" t="s">
        <v>211</v>
      </c>
      <c r="B16" s="1195">
        <v>-1283</v>
      </c>
      <c r="C16" s="1196"/>
      <c r="D16" s="1200">
        <v>-317</v>
      </c>
      <c r="E16" s="1206">
        <v>-325</v>
      </c>
      <c r="F16" s="1206">
        <v>-325</v>
      </c>
      <c r="G16" s="1206">
        <v>-316</v>
      </c>
      <c r="H16" s="63"/>
      <c r="I16" s="1121">
        <v>-1173</v>
      </c>
      <c r="J16" s="63"/>
      <c r="K16" s="1122">
        <v>-299</v>
      </c>
      <c r="L16" s="1122">
        <v>-295</v>
      </c>
      <c r="M16" s="1122">
        <v>-296</v>
      </c>
      <c r="N16" s="1122">
        <v>-283</v>
      </c>
    </row>
    <row r="17" spans="1:14" ht="21">
      <c r="A17" s="497" t="s">
        <v>212</v>
      </c>
      <c r="B17" s="1207"/>
      <c r="C17" s="1199"/>
      <c r="D17" s="1203"/>
      <c r="E17" s="1196"/>
      <c r="F17" s="1516"/>
      <c r="G17" s="1199"/>
      <c r="H17" s="63"/>
      <c r="I17" s="1199"/>
      <c r="J17" s="63"/>
      <c r="K17" s="1199"/>
      <c r="L17" s="1199"/>
      <c r="M17" s="1199"/>
      <c r="N17" s="1199"/>
    </row>
    <row r="18" spans="1:14" ht="20.100000000000001" customHeight="1">
      <c r="A18" s="414" t="s">
        <v>213</v>
      </c>
      <c r="B18" s="1198">
        <v>-1713</v>
      </c>
      <c r="C18" s="1199"/>
      <c r="D18" s="1205">
        <v>-431</v>
      </c>
      <c r="E18" s="1206">
        <v>-440</v>
      </c>
      <c r="F18" s="1206">
        <v>-426</v>
      </c>
      <c r="G18" s="1122">
        <v>-416</v>
      </c>
      <c r="H18" s="63"/>
      <c r="I18" s="1121">
        <v>-1475</v>
      </c>
      <c r="J18" s="63"/>
      <c r="K18" s="1122">
        <v>-399</v>
      </c>
      <c r="L18" s="1122">
        <v>-373</v>
      </c>
      <c r="M18" s="1122">
        <v>-359</v>
      </c>
      <c r="N18" s="1122">
        <v>-344</v>
      </c>
    </row>
    <row r="19" spans="1:14" ht="19.5" customHeight="1">
      <c r="A19" s="414" t="s">
        <v>214</v>
      </c>
      <c r="B19" s="1205">
        <v>66</v>
      </c>
      <c r="C19" s="1199"/>
      <c r="D19" s="1205">
        <v>17</v>
      </c>
      <c r="E19" s="1206">
        <v>16</v>
      </c>
      <c r="F19" s="1206">
        <v>17</v>
      </c>
      <c r="G19" s="1122">
        <v>16</v>
      </c>
      <c r="H19" s="63"/>
      <c r="I19" s="1122">
        <v>108</v>
      </c>
      <c r="J19" s="63"/>
      <c r="K19" s="1122">
        <v>27</v>
      </c>
      <c r="L19" s="1122">
        <v>27</v>
      </c>
      <c r="M19" s="1122">
        <v>27</v>
      </c>
      <c r="N19" s="1122">
        <v>27</v>
      </c>
    </row>
    <row r="20" spans="1:14" s="83" customFormat="1" ht="21" customHeight="1">
      <c r="A20" s="67" t="s">
        <v>215</v>
      </c>
      <c r="B20" s="1195">
        <v>-2190</v>
      </c>
      <c r="C20" s="1196"/>
      <c r="D20" s="1200">
        <v>-4</v>
      </c>
      <c r="E20" s="1197">
        <v>-2113</v>
      </c>
      <c r="F20" s="1206">
        <v>-60</v>
      </c>
      <c r="G20" s="1206">
        <v>-13</v>
      </c>
      <c r="H20" s="67"/>
      <c r="I20" s="1206">
        <v>-143</v>
      </c>
      <c r="J20" s="67"/>
      <c r="K20" s="1206">
        <v>-109</v>
      </c>
      <c r="L20" s="1206">
        <v>0</v>
      </c>
      <c r="M20" s="1206">
        <v>0</v>
      </c>
      <c r="N20" s="1206">
        <v>-34</v>
      </c>
    </row>
    <row r="21" spans="1:14" ht="20.100000000000001" customHeight="1">
      <c r="A21" s="497" t="s">
        <v>216</v>
      </c>
      <c r="B21" s="1205">
        <v>-305</v>
      </c>
      <c r="C21" s="1199"/>
      <c r="D21" s="1205">
        <v>-103</v>
      </c>
      <c r="E21" s="1206">
        <v>-63</v>
      </c>
      <c r="F21" s="1206">
        <v>-101</v>
      </c>
      <c r="G21" s="1122">
        <v>-38</v>
      </c>
      <c r="H21" s="63"/>
      <c r="I21" s="1122">
        <v>-466</v>
      </c>
      <c r="J21" s="63"/>
      <c r="K21" s="1122">
        <v>-147</v>
      </c>
      <c r="L21" s="1122">
        <v>-129</v>
      </c>
      <c r="M21" s="1122">
        <v>-311</v>
      </c>
      <c r="N21" s="1122">
        <v>121</v>
      </c>
    </row>
    <row r="22" spans="1:14" s="78" customFormat="1" ht="21" customHeight="1">
      <c r="A22" s="1096" t="s">
        <v>217</v>
      </c>
      <c r="B22" s="1799">
        <v>-577</v>
      </c>
      <c r="C22" s="1800"/>
      <c r="D22" s="1801">
        <v>-175</v>
      </c>
      <c r="E22" s="1802">
        <v>-5</v>
      </c>
      <c r="F22" s="1802">
        <v>-231</v>
      </c>
      <c r="G22" s="1803">
        <v>-166</v>
      </c>
      <c r="H22" s="1123"/>
      <c r="I22" s="1803">
        <v>-996</v>
      </c>
      <c r="J22" s="1123"/>
      <c r="K22" s="1803">
        <v>-210</v>
      </c>
      <c r="L22" s="1803">
        <v>-243</v>
      </c>
      <c r="M22" s="1803">
        <v>-273</v>
      </c>
      <c r="N22" s="1803">
        <v>-270</v>
      </c>
    </row>
    <row r="23" spans="1:14" ht="20.100000000000001" customHeight="1" thickBot="1">
      <c r="A23" s="959" t="s">
        <v>466</v>
      </c>
      <c r="B23" s="1593">
        <v>375</v>
      </c>
      <c r="C23" s="80"/>
      <c r="D23" s="1697">
        <v>505</v>
      </c>
      <c r="E23" s="1210">
        <v>-1191</v>
      </c>
      <c r="F23" s="1235">
        <v>604</v>
      </c>
      <c r="G23" s="1209">
        <v>457</v>
      </c>
      <c r="H23" s="64"/>
      <c r="I23" s="1210">
        <v>2327</v>
      </c>
      <c r="J23" s="63"/>
      <c r="K23" s="1209">
        <v>435</v>
      </c>
      <c r="L23" s="1209">
        <v>707</v>
      </c>
      <c r="M23" s="1209">
        <v>397</v>
      </c>
      <c r="N23" s="1209">
        <v>788</v>
      </c>
    </row>
    <row r="24" spans="1:14" ht="8.1" customHeight="1">
      <c r="A24" s="62"/>
      <c r="B24" s="82"/>
      <c r="C24" s="80"/>
      <c r="D24" s="82"/>
      <c r="E24" s="81"/>
      <c r="F24" s="81"/>
      <c r="G24" s="80"/>
      <c r="H24" s="64"/>
      <c r="I24" s="80"/>
      <c r="J24" s="63"/>
      <c r="K24" s="80"/>
      <c r="L24" s="80"/>
      <c r="M24" s="80"/>
      <c r="N24" s="80"/>
    </row>
    <row r="25" spans="1:14" ht="20.100000000000001" hidden="1" customHeight="1">
      <c r="A25" s="62" t="s">
        <v>248</v>
      </c>
      <c r="B25" s="82"/>
      <c r="C25" s="80"/>
      <c r="D25" s="82"/>
      <c r="E25" s="81"/>
      <c r="F25" s="81"/>
      <c r="G25" s="80"/>
      <c r="H25" s="64"/>
      <c r="I25" s="80"/>
      <c r="J25" s="63"/>
      <c r="K25" s="80"/>
      <c r="L25" s="80"/>
      <c r="M25" s="80"/>
      <c r="N25" s="80"/>
    </row>
    <row r="26" spans="1:14" ht="20.100000000000001" hidden="1" customHeight="1">
      <c r="A26" s="414" t="s">
        <v>220</v>
      </c>
      <c r="B26" s="82">
        <v>163</v>
      </c>
      <c r="C26" s="80"/>
      <c r="D26" s="82">
        <v>-239</v>
      </c>
      <c r="E26" s="81"/>
      <c r="F26" s="81"/>
      <c r="G26" s="80">
        <v>402</v>
      </c>
      <c r="H26" s="63"/>
      <c r="I26" s="80">
        <v>2076</v>
      </c>
      <c r="J26" s="63"/>
      <c r="K26" s="80">
        <v>1351</v>
      </c>
      <c r="L26" s="80"/>
      <c r="M26" s="80"/>
      <c r="N26" s="80">
        <v>725</v>
      </c>
    </row>
    <row r="27" spans="1:14" ht="20.100000000000001" hidden="1" customHeight="1">
      <c r="A27" s="414" t="s">
        <v>221</v>
      </c>
      <c r="B27" s="66">
        <v>180</v>
      </c>
      <c r="C27" s="81"/>
      <c r="D27" s="66">
        <v>134</v>
      </c>
      <c r="E27" s="81"/>
      <c r="F27" s="81"/>
      <c r="G27" s="81">
        <v>46</v>
      </c>
      <c r="H27" s="63"/>
      <c r="I27" s="80">
        <v>186</v>
      </c>
      <c r="J27" s="63"/>
      <c r="K27" s="80">
        <v>141</v>
      </c>
      <c r="L27" s="80"/>
      <c r="M27" s="80"/>
      <c r="N27" s="80">
        <v>45</v>
      </c>
    </row>
    <row r="28" spans="1:14" ht="20.100000000000001" hidden="1" customHeight="1">
      <c r="A28" s="414" t="s">
        <v>249</v>
      </c>
      <c r="B28" s="1211">
        <v>31</v>
      </c>
      <c r="C28" s="1196"/>
      <c r="D28" s="1211">
        <v>23</v>
      </c>
      <c r="E28" s="1196"/>
      <c r="F28" s="1196"/>
      <c r="G28" s="1196">
        <v>8</v>
      </c>
      <c r="H28" s="63"/>
      <c r="I28" s="1199">
        <v>64</v>
      </c>
      <c r="J28" s="63"/>
      <c r="K28" s="1199">
        <v>47</v>
      </c>
      <c r="L28" s="1199"/>
      <c r="M28" s="1199"/>
      <c r="N28" s="1199">
        <v>17</v>
      </c>
    </row>
    <row r="29" spans="1:14" ht="20.100000000000001" hidden="1" customHeight="1" thickBot="1">
      <c r="A29" s="960" t="s">
        <v>218</v>
      </c>
      <c r="B29" s="1212">
        <v>374</v>
      </c>
      <c r="C29" s="81"/>
      <c r="D29" s="963">
        <v>-82</v>
      </c>
      <c r="E29" s="1208"/>
      <c r="F29" s="1208"/>
      <c r="G29" s="1208">
        <v>456</v>
      </c>
      <c r="H29" s="64"/>
      <c r="I29" s="1213">
        <v>2326</v>
      </c>
      <c r="J29" s="63"/>
      <c r="K29" s="1213">
        <v>1539</v>
      </c>
      <c r="L29" s="1213"/>
      <c r="M29" s="1213"/>
      <c r="N29" s="1213">
        <v>787</v>
      </c>
    </row>
    <row r="30" spans="1:14" ht="15.75" hidden="1" customHeight="1">
      <c r="A30" s="62"/>
      <c r="B30" s="1214"/>
      <c r="C30" s="1215"/>
      <c r="D30" s="1214"/>
      <c r="E30" s="1215"/>
      <c r="F30" s="1215"/>
      <c r="G30" s="1215"/>
      <c r="H30" s="64"/>
      <c r="I30" s="1216"/>
      <c r="J30" s="63"/>
      <c r="K30" s="1216"/>
      <c r="L30" s="1216"/>
      <c r="M30" s="1216"/>
      <c r="N30" s="1216"/>
    </row>
    <row r="31" spans="1:14" ht="20.100000000000001" customHeight="1">
      <c r="A31" s="62" t="s">
        <v>468</v>
      </c>
      <c r="B31" s="1214"/>
      <c r="C31" s="1215"/>
      <c r="D31" s="1214"/>
      <c r="E31" s="1215"/>
      <c r="F31" s="1215"/>
      <c r="G31" s="1215"/>
      <c r="H31" s="64"/>
      <c r="I31" s="1216"/>
      <c r="J31" s="63"/>
      <c r="K31" s="1216"/>
      <c r="L31" s="1216"/>
      <c r="M31" s="1216"/>
      <c r="N31" s="1216"/>
    </row>
    <row r="32" spans="1:14" ht="20.100000000000001" customHeight="1">
      <c r="A32" s="414" t="s">
        <v>220</v>
      </c>
      <c r="B32" s="1205">
        <v>163</v>
      </c>
      <c r="C32" s="80"/>
      <c r="D32" s="1205">
        <v>461</v>
      </c>
      <c r="E32" s="1121">
        <v>-1237</v>
      </c>
      <c r="F32" s="1122">
        <v>537</v>
      </c>
      <c r="G32" s="1217">
        <v>402</v>
      </c>
      <c r="H32" s="63"/>
      <c r="I32" s="1121">
        <v>2076</v>
      </c>
      <c r="J32" s="63"/>
      <c r="K32" s="1122">
        <v>382</v>
      </c>
      <c r="L32" s="1122">
        <v>640</v>
      </c>
      <c r="M32" s="1122">
        <v>329</v>
      </c>
      <c r="N32" s="1122">
        <v>725</v>
      </c>
    </row>
    <row r="33" spans="1:14" ht="20.100000000000001" customHeight="1">
      <c r="A33" s="414" t="s">
        <v>221</v>
      </c>
      <c r="B33" s="1205">
        <v>181</v>
      </c>
      <c r="C33" s="80"/>
      <c r="D33" s="1205">
        <v>43</v>
      </c>
      <c r="E33" s="1206">
        <v>45</v>
      </c>
      <c r="F33" s="1122">
        <v>46</v>
      </c>
      <c r="G33" s="1122">
        <v>47</v>
      </c>
      <c r="H33" s="63"/>
      <c r="I33" s="1122">
        <v>187</v>
      </c>
      <c r="J33" s="63"/>
      <c r="K33" s="1122">
        <v>48</v>
      </c>
      <c r="L33" s="1122">
        <v>47</v>
      </c>
      <c r="M33" s="1122">
        <v>46</v>
      </c>
      <c r="N33" s="1122">
        <v>46</v>
      </c>
    </row>
    <row r="34" spans="1:14" ht="20.100000000000001" customHeight="1">
      <c r="A34" s="414" t="s">
        <v>249</v>
      </c>
      <c r="B34" s="1205">
        <v>31</v>
      </c>
      <c r="C34" s="1199"/>
      <c r="D34" s="1696">
        <v>1</v>
      </c>
      <c r="E34" s="1206">
        <v>1</v>
      </c>
      <c r="F34" s="1122">
        <v>21</v>
      </c>
      <c r="G34" s="1122">
        <v>8</v>
      </c>
      <c r="H34" s="63"/>
      <c r="I34" s="1122">
        <v>64</v>
      </c>
      <c r="J34" s="63"/>
      <c r="K34" s="1206">
        <v>5</v>
      </c>
      <c r="L34" s="1122">
        <v>20</v>
      </c>
      <c r="M34" s="1122">
        <v>22</v>
      </c>
      <c r="N34" s="1122">
        <v>17</v>
      </c>
    </row>
    <row r="35" spans="1:14" ht="20.100000000000001" customHeight="1" thickBot="1">
      <c r="A35" s="961" t="s">
        <v>466</v>
      </c>
      <c r="B35" s="1593">
        <v>375</v>
      </c>
      <c r="C35" s="80"/>
      <c r="D35" s="1697">
        <v>505</v>
      </c>
      <c r="E35" s="1210">
        <v>-1191</v>
      </c>
      <c r="F35" s="1235">
        <v>604</v>
      </c>
      <c r="G35" s="1209">
        <v>457</v>
      </c>
      <c r="H35" s="64"/>
      <c r="I35" s="1210">
        <v>2327</v>
      </c>
      <c r="J35" s="63"/>
      <c r="K35" s="1209">
        <v>435</v>
      </c>
      <c r="L35" s="1209">
        <v>707</v>
      </c>
      <c r="M35" s="1209">
        <v>397</v>
      </c>
      <c r="N35" s="1209">
        <v>788</v>
      </c>
    </row>
    <row r="36" spans="1:14" ht="21">
      <c r="A36" s="877"/>
      <c r="B36" s="1214"/>
      <c r="C36" s="1215"/>
      <c r="D36" s="1214"/>
      <c r="E36" s="1215"/>
      <c r="F36" s="1215"/>
      <c r="G36" s="1215"/>
      <c r="H36" s="877"/>
      <c r="I36" s="1215"/>
      <c r="J36" s="67"/>
      <c r="K36" s="1215"/>
      <c r="L36" s="1215"/>
      <c r="M36" s="1215"/>
      <c r="N36" s="1215"/>
    </row>
    <row r="37" spans="1:14" ht="20.100000000000001" customHeight="1" thickBot="1">
      <c r="A37" s="960" t="s">
        <v>467</v>
      </c>
      <c r="B37" s="1219">
        <v>0.17866929738024773</v>
      </c>
      <c r="C37" s="81"/>
      <c r="D37" s="1219">
        <v>0.50531623369505629</v>
      </c>
      <c r="E37" s="1220">
        <v>-1.3566469363148086</v>
      </c>
      <c r="F37" s="1220">
        <v>0.59</v>
      </c>
      <c r="G37" s="1220">
        <v>0.44</v>
      </c>
      <c r="H37" s="877"/>
      <c r="I37" s="1220">
        <v>2.2799999999999998</v>
      </c>
      <c r="J37" s="67"/>
      <c r="K37" s="1220">
        <v>0.42</v>
      </c>
      <c r="L37" s="1220">
        <v>0.7</v>
      </c>
      <c r="M37" s="1220">
        <v>0.37</v>
      </c>
      <c r="N37" s="1220">
        <v>0.79</v>
      </c>
    </row>
    <row r="38" spans="1:14" ht="20.100000000000001" customHeight="1">
      <c r="A38" s="962" t="s">
        <v>223</v>
      </c>
      <c r="B38" s="1221">
        <v>3.99</v>
      </c>
      <c r="C38" s="880"/>
      <c r="D38" s="1698">
        <v>0.99753000000000003</v>
      </c>
      <c r="E38" s="891">
        <v>0.99750000000000005</v>
      </c>
      <c r="F38" s="1517">
        <v>0.99750000000000005</v>
      </c>
      <c r="G38" s="891">
        <v>0.99750000000000005</v>
      </c>
      <c r="H38" s="877"/>
      <c r="I38" s="891">
        <v>3.87</v>
      </c>
      <c r="J38" s="67"/>
      <c r="K38" s="891">
        <v>0.96750000000000003</v>
      </c>
      <c r="L38" s="891">
        <v>0.96750000000000003</v>
      </c>
      <c r="M38" s="891">
        <v>0.96750000000000003</v>
      </c>
      <c r="N38" s="891">
        <v>0.96750000000000003</v>
      </c>
    </row>
    <row r="39" spans="1:14" ht="14.25" customHeight="1">
      <c r="A39" s="877"/>
      <c r="B39" s="881"/>
      <c r="C39" s="880"/>
      <c r="D39" s="1218"/>
      <c r="E39" s="882"/>
      <c r="F39" s="882"/>
      <c r="G39" s="882"/>
      <c r="H39" s="877"/>
      <c r="I39" s="880"/>
      <c r="J39" s="67"/>
      <c r="K39" s="880"/>
      <c r="L39" s="880"/>
      <c r="M39" s="880"/>
      <c r="N39" s="880"/>
    </row>
    <row r="40" spans="1:14" ht="20.100000000000001" customHeight="1">
      <c r="A40" s="877" t="s">
        <v>224</v>
      </c>
      <c r="B40" s="1222">
        <v>912.3</v>
      </c>
      <c r="C40" s="1223"/>
      <c r="D40" s="1222">
        <v>912.3</v>
      </c>
      <c r="E40" s="1225">
        <v>912.3</v>
      </c>
      <c r="F40" s="1225">
        <v>912.3</v>
      </c>
      <c r="G40" s="1225">
        <v>912.3</v>
      </c>
      <c r="H40" s="877"/>
      <c r="I40" s="1225">
        <v>912.2</v>
      </c>
      <c r="J40" s="67"/>
      <c r="K40" s="1225">
        <v>912.3</v>
      </c>
      <c r="L40" s="1225">
        <v>912.3</v>
      </c>
      <c r="M40" s="1225">
        <v>912.2</v>
      </c>
      <c r="N40" s="1225">
        <v>912.1</v>
      </c>
    </row>
    <row r="41" spans="1:14" ht="19.5" customHeight="1">
      <c r="A41" s="877" t="s">
        <v>225</v>
      </c>
      <c r="B41" s="1222">
        <v>912.3</v>
      </c>
      <c r="C41" s="1224"/>
      <c r="D41" s="1222">
        <v>912.3</v>
      </c>
      <c r="E41" s="1225">
        <v>912.3</v>
      </c>
      <c r="F41" s="1225">
        <v>912.3</v>
      </c>
      <c r="G41" s="1225">
        <v>912.3</v>
      </c>
      <c r="H41" s="877"/>
      <c r="I41" s="1225">
        <v>912.2</v>
      </c>
      <c r="J41" s="67"/>
      <c r="K41" s="1225">
        <v>912.3</v>
      </c>
      <c r="L41" s="1225">
        <v>912.3</v>
      </c>
      <c r="M41" s="1225">
        <v>912.5</v>
      </c>
      <c r="N41" s="1225">
        <v>912.3</v>
      </c>
    </row>
    <row r="42" spans="1:14" ht="20.100000000000001" customHeight="1" thickBot="1">
      <c r="A42" s="963" t="s">
        <v>226</v>
      </c>
      <c r="B42" s="1222">
        <v>912.3</v>
      </c>
      <c r="C42" s="1223"/>
      <c r="D42" s="1222">
        <v>912.3</v>
      </c>
      <c r="E42" s="1225">
        <v>912.3</v>
      </c>
      <c r="F42" s="1225">
        <v>912.3</v>
      </c>
      <c r="G42" s="1225">
        <v>912.3</v>
      </c>
      <c r="H42" s="877"/>
      <c r="I42" s="1225">
        <v>912.3</v>
      </c>
      <c r="J42" s="67"/>
      <c r="K42" s="1225">
        <v>912.3</v>
      </c>
      <c r="L42" s="1225">
        <v>912.3</v>
      </c>
      <c r="M42" s="1225">
        <v>912.3</v>
      </c>
      <c r="N42" s="1225">
        <v>912.2</v>
      </c>
    </row>
    <row r="43" spans="1:14" ht="15" customHeight="1">
      <c r="A43" s="877"/>
      <c r="B43" s="1227"/>
      <c r="C43" s="1226"/>
      <c r="D43" s="1227"/>
      <c r="E43" s="1228"/>
      <c r="F43" s="1228"/>
      <c r="G43" s="1228"/>
      <c r="H43" s="877"/>
      <c r="I43" s="1228"/>
      <c r="J43" s="67"/>
      <c r="K43" s="1228"/>
      <c r="L43" s="1228"/>
      <c r="M43" s="1228"/>
      <c r="N43" s="1228"/>
    </row>
    <row r="44" spans="1:14" ht="20.100000000000001" customHeight="1" thickBot="1">
      <c r="A44" s="963" t="s">
        <v>227</v>
      </c>
      <c r="B44" s="1229"/>
      <c r="C44" s="1226"/>
      <c r="D44" s="1229"/>
      <c r="E44" s="1230"/>
      <c r="F44" s="1230"/>
      <c r="G44" s="1230"/>
      <c r="H44" s="877"/>
      <c r="I44" s="1230"/>
      <c r="J44" s="67"/>
      <c r="K44" s="1230"/>
      <c r="L44" s="1230"/>
      <c r="M44" s="1230"/>
      <c r="N44" s="1230"/>
    </row>
    <row r="45" spans="1:14" s="78" customFormat="1" ht="21" customHeight="1">
      <c r="A45" s="962" t="s">
        <v>469</v>
      </c>
      <c r="B45" s="1205">
        <v>163</v>
      </c>
      <c r="C45" s="81"/>
      <c r="D45" s="1200">
        <v>461</v>
      </c>
      <c r="E45" s="1121">
        <v>-1237</v>
      </c>
      <c r="F45" s="1206">
        <v>537</v>
      </c>
      <c r="G45" s="1206">
        <v>402</v>
      </c>
      <c r="H45" s="877"/>
      <c r="I45" s="1197">
        <v>2076</v>
      </c>
      <c r="J45" s="67"/>
      <c r="K45" s="1206">
        <v>382</v>
      </c>
      <c r="L45" s="1206">
        <v>640</v>
      </c>
      <c r="M45" s="1206">
        <v>329</v>
      </c>
      <c r="N45" s="1206">
        <v>725</v>
      </c>
    </row>
    <row r="46" spans="1:14" ht="20.100000000000001" customHeight="1">
      <c r="A46" s="965" t="s">
        <v>228</v>
      </c>
      <c r="B46" s="66"/>
      <c r="C46" s="81"/>
      <c r="D46" s="514"/>
      <c r="E46" s="81"/>
      <c r="F46" s="80"/>
      <c r="G46" s="81"/>
      <c r="H46" s="877"/>
      <c r="I46" s="81"/>
      <c r="J46" s="67"/>
      <c r="K46" s="81"/>
      <c r="L46" s="81"/>
      <c r="M46" s="81"/>
      <c r="N46" s="81"/>
    </row>
    <row r="47" spans="1:14" s="57" customFormat="1" ht="20.100000000000001" customHeight="1">
      <c r="A47" s="1868" t="s">
        <v>209</v>
      </c>
      <c r="B47" s="1200">
        <v>454</v>
      </c>
      <c r="C47" s="1231"/>
      <c r="D47" s="1200">
        <v>154</v>
      </c>
      <c r="E47" s="1206">
        <v>49</v>
      </c>
      <c r="F47" s="1122">
        <v>22</v>
      </c>
      <c r="G47" s="1206">
        <v>229</v>
      </c>
      <c r="H47" s="67"/>
      <c r="I47" s="1206">
        <v>200</v>
      </c>
      <c r="J47" s="1232"/>
      <c r="K47" s="1206">
        <v>41</v>
      </c>
      <c r="L47" s="1206">
        <v>10</v>
      </c>
      <c r="M47" s="1206">
        <v>100</v>
      </c>
      <c r="N47" s="1206">
        <v>49</v>
      </c>
    </row>
    <row r="48" spans="1:14" s="347" customFormat="1" ht="65.099999999999994" customHeight="1">
      <c r="A48" s="1869" t="s">
        <v>250</v>
      </c>
      <c r="B48" s="1200">
        <v>269</v>
      </c>
      <c r="C48" s="1231"/>
      <c r="D48" s="1200">
        <v>198</v>
      </c>
      <c r="E48" s="1206">
        <v>-42</v>
      </c>
      <c r="F48" s="1122">
        <v>23</v>
      </c>
      <c r="G48" s="1206">
        <v>90</v>
      </c>
      <c r="H48" s="877"/>
      <c r="I48" s="1206">
        <v>103</v>
      </c>
      <c r="J48" s="67"/>
      <c r="K48" s="1206">
        <v>-6</v>
      </c>
      <c r="L48" s="1206">
        <v>128</v>
      </c>
      <c r="M48" s="1206">
        <v>-1</v>
      </c>
      <c r="N48" s="1206">
        <v>-18</v>
      </c>
    </row>
    <row r="49" spans="1:14" s="57" customFormat="1" ht="40.799999999999997">
      <c r="A49" s="1869" t="s">
        <v>251</v>
      </c>
      <c r="B49" s="1200">
        <v>247</v>
      </c>
      <c r="C49" s="1231"/>
      <c r="D49" s="1200">
        <v>0</v>
      </c>
      <c r="E49" s="1206">
        <v>154</v>
      </c>
      <c r="F49" s="1122">
        <v>93</v>
      </c>
      <c r="G49" s="1206">
        <v>0</v>
      </c>
      <c r="H49" s="877"/>
      <c r="I49" s="1206">
        <v>581</v>
      </c>
      <c r="J49" s="67"/>
      <c r="K49" s="1206">
        <v>204</v>
      </c>
      <c r="L49" s="1206">
        <v>0</v>
      </c>
      <c r="M49" s="1206">
        <v>377</v>
      </c>
      <c r="N49" s="1206">
        <v>0</v>
      </c>
    </row>
    <row r="50" spans="1:14" s="57" customFormat="1" ht="19.5" customHeight="1">
      <c r="A50" s="84" t="s">
        <v>418</v>
      </c>
      <c r="B50" s="1200">
        <v>-57</v>
      </c>
      <c r="C50" s="1231"/>
      <c r="D50" s="1200">
        <v>1</v>
      </c>
      <c r="E50" s="1206">
        <v>-66</v>
      </c>
      <c r="F50" s="1122">
        <v>2</v>
      </c>
      <c r="G50" s="1206">
        <v>6</v>
      </c>
      <c r="H50" s="67"/>
      <c r="I50" s="1206">
        <v>-80</v>
      </c>
      <c r="J50" s="1232"/>
      <c r="K50" s="1206">
        <v>-2</v>
      </c>
      <c r="L50" s="1206">
        <v>1</v>
      </c>
      <c r="M50" s="1206">
        <v>-79</v>
      </c>
      <c r="N50" s="1206">
        <v>0</v>
      </c>
    </row>
    <row r="51" spans="1:14" s="57" customFormat="1" ht="20.100000000000001" customHeight="1">
      <c r="A51" s="84" t="s">
        <v>229</v>
      </c>
      <c r="B51" s="1200">
        <v>0</v>
      </c>
      <c r="C51" s="1231"/>
      <c r="D51" s="1200">
        <v>0</v>
      </c>
      <c r="E51" s="1206">
        <v>0</v>
      </c>
      <c r="F51" s="1122">
        <v>0</v>
      </c>
      <c r="G51" s="1206">
        <v>0</v>
      </c>
      <c r="H51" s="67"/>
      <c r="I51" s="1206">
        <v>1</v>
      </c>
      <c r="J51" s="1232"/>
      <c r="K51" s="1206">
        <v>0</v>
      </c>
      <c r="L51" s="1206">
        <v>0</v>
      </c>
      <c r="M51" s="1206">
        <v>1</v>
      </c>
      <c r="N51" s="1206">
        <v>0</v>
      </c>
    </row>
    <row r="52" spans="1:14" s="57" customFormat="1" ht="20.100000000000001" customHeight="1">
      <c r="A52" s="84" t="s">
        <v>215</v>
      </c>
      <c r="B52" s="1195">
        <v>2190</v>
      </c>
      <c r="C52" s="1231"/>
      <c r="D52" s="1200">
        <v>4</v>
      </c>
      <c r="E52" s="1197">
        <v>2113</v>
      </c>
      <c r="F52" s="1122">
        <v>60</v>
      </c>
      <c r="G52" s="1206">
        <v>13</v>
      </c>
      <c r="H52" s="877"/>
      <c r="I52" s="1206">
        <v>143</v>
      </c>
      <c r="J52" s="67"/>
      <c r="K52" s="1206">
        <v>109</v>
      </c>
      <c r="L52" s="1206">
        <v>0</v>
      </c>
      <c r="M52" s="1206">
        <v>0</v>
      </c>
      <c r="N52" s="1206">
        <v>34</v>
      </c>
    </row>
    <row r="53" spans="1:14" s="57" customFormat="1" ht="19.5" customHeight="1">
      <c r="A53" s="84" t="s">
        <v>230</v>
      </c>
      <c r="B53" s="1200">
        <v>-467</v>
      </c>
      <c r="C53" s="1231"/>
      <c r="D53" s="1200">
        <v>-99</v>
      </c>
      <c r="E53" s="1206">
        <v>-258</v>
      </c>
      <c r="F53" s="1122">
        <v>-25</v>
      </c>
      <c r="G53" s="1206">
        <v>-85</v>
      </c>
      <c r="H53" s="877"/>
      <c r="I53" s="1206">
        <v>-100</v>
      </c>
      <c r="J53" s="67"/>
      <c r="K53" s="1206">
        <v>-39</v>
      </c>
      <c r="L53" s="1206">
        <v>-38</v>
      </c>
      <c r="M53" s="1206">
        <v>-5</v>
      </c>
      <c r="N53" s="1206">
        <v>-18</v>
      </c>
    </row>
    <row r="54" spans="1:14" s="57" customFormat="1" ht="20.100000000000001" customHeight="1">
      <c r="A54" s="84" t="s">
        <v>231</v>
      </c>
      <c r="B54" s="1200">
        <v>-26</v>
      </c>
      <c r="C54" s="1231"/>
      <c r="D54" s="1200">
        <v>0</v>
      </c>
      <c r="E54" s="1206">
        <v>-25</v>
      </c>
      <c r="F54" s="1122">
        <v>0</v>
      </c>
      <c r="G54" s="1206">
        <v>-1</v>
      </c>
      <c r="H54" s="877"/>
      <c r="I54" s="1206">
        <v>2</v>
      </c>
      <c r="J54" s="67"/>
      <c r="K54" s="1206">
        <v>2</v>
      </c>
      <c r="L54" s="1206">
        <v>0</v>
      </c>
      <c r="M54" s="1206">
        <v>0</v>
      </c>
      <c r="N54" s="1206">
        <v>0</v>
      </c>
    </row>
    <row r="55" spans="1:14" ht="21.6" thickBot="1">
      <c r="A55" s="964" t="s">
        <v>252</v>
      </c>
      <c r="B55" s="1234">
        <v>2773</v>
      </c>
      <c r="C55" s="81"/>
      <c r="D55" s="1699">
        <v>719</v>
      </c>
      <c r="E55" s="1209">
        <v>688</v>
      </c>
      <c r="F55" s="1209">
        <v>712</v>
      </c>
      <c r="G55" s="1235">
        <v>654</v>
      </c>
      <c r="H55" s="877"/>
      <c r="I55" s="1236">
        <v>2926</v>
      </c>
      <c r="J55" s="67"/>
      <c r="K55" s="1235">
        <v>691</v>
      </c>
      <c r="L55" s="1235">
        <v>741</v>
      </c>
      <c r="M55" s="1235">
        <v>722</v>
      </c>
      <c r="N55" s="1235">
        <v>772</v>
      </c>
    </row>
    <row r="56" spans="1:14" s="341" customFormat="1" ht="21.6" thickBot="1">
      <c r="A56" s="1511" t="s">
        <v>253</v>
      </c>
      <c r="B56" s="1594">
        <v>3.0395703167817607</v>
      </c>
      <c r="C56" s="492"/>
      <c r="D56" s="1594">
        <v>0.78811794365888477</v>
      </c>
      <c r="E56" s="1628">
        <v>0.75413789323687364</v>
      </c>
      <c r="F56" s="1595">
        <v>0.77731447988600255</v>
      </c>
      <c r="G56" s="1595">
        <v>0.72</v>
      </c>
      <c r="H56" s="1596"/>
      <c r="I56" s="1595">
        <v>3.2076299057224293</v>
      </c>
      <c r="J56" s="1597"/>
      <c r="K56" s="1595">
        <v>0.7589096252552926</v>
      </c>
      <c r="L56" s="1595">
        <v>0.812321859241394</v>
      </c>
      <c r="M56" s="1595">
        <v>0.79</v>
      </c>
      <c r="N56" s="1595">
        <v>0.84639842122574283</v>
      </c>
    </row>
    <row r="57" spans="1:14" ht="18.75" customHeight="1">
      <c r="A57" s="883"/>
      <c r="B57" s="884"/>
      <c r="C57" s="885"/>
      <c r="D57" s="460"/>
      <c r="E57" s="885"/>
      <c r="F57" s="886"/>
      <c r="G57" s="886"/>
      <c r="H57" s="886"/>
      <c r="I57" s="886"/>
      <c r="J57" s="886"/>
      <c r="K57" s="886"/>
      <c r="L57" s="886"/>
      <c r="M57" s="886"/>
      <c r="N57" s="886"/>
    </row>
    <row r="58" spans="1:14" ht="15.75" customHeight="1">
      <c r="M58" s="887"/>
    </row>
    <row r="59" spans="1:14" ht="15" customHeight="1">
      <c r="D59" s="888"/>
    </row>
    <row r="60" spans="1:14" ht="15" customHeight="1">
      <c r="A60" s="511"/>
      <c r="B60" s="60"/>
    </row>
    <row r="61" spans="1:14" ht="15" customHeight="1">
      <c r="A61" s="511"/>
      <c r="B61" s="60"/>
    </row>
    <row r="62" spans="1:14" ht="15" customHeight="1">
      <c r="A62" s="511"/>
      <c r="B62" s="889"/>
      <c r="D62" s="889"/>
      <c r="E62" s="889"/>
      <c r="F62" s="889"/>
      <c r="G62" s="889"/>
      <c r="H62" s="889"/>
      <c r="I62" s="889"/>
      <c r="J62" s="889"/>
      <c r="K62" s="889"/>
      <c r="L62" s="889"/>
      <c r="M62" s="889"/>
      <c r="N62" s="889"/>
    </row>
    <row r="63" spans="1:14" ht="15" customHeight="1">
      <c r="A63" s="511"/>
      <c r="B63" s="60"/>
    </row>
    <row r="64" spans="1:14" ht="15" customHeight="1">
      <c r="A64" s="74"/>
      <c r="B64" s="60"/>
    </row>
    <row r="65" spans="4:4" ht="15" customHeight="1">
      <c r="D65" s="53"/>
    </row>
    <row r="66" spans="4:4" ht="15" customHeight="1">
      <c r="D66" s="53"/>
    </row>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row r="76" spans="4:4" ht="15" customHeight="1"/>
    <row r="77" spans="4:4" ht="15" customHeight="1"/>
    <row r="78" spans="4:4" ht="15" customHeight="1"/>
    <row r="79" spans="4:4" ht="15" customHeight="1"/>
    <row r="80" spans="4:4" ht="15" customHeight="1"/>
    <row r="81" spans="1:1" ht="15" customHeight="1"/>
    <row r="82" spans="1:1" ht="15" customHeight="1"/>
    <row r="83" spans="1:1" ht="15" customHeight="1"/>
    <row r="84" spans="1:1" ht="15" customHeight="1">
      <c r="A84" s="412"/>
    </row>
    <row r="85" spans="1:1" ht="15" customHeight="1">
      <c r="A85" s="412"/>
    </row>
    <row r="86" spans="1:1" ht="15" customHeight="1"/>
    <row r="87" spans="1:1" ht="15" customHeight="1">
      <c r="A87" s="412"/>
    </row>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sheetData>
  <printOptions horizontalCentered="1"/>
  <pageMargins left="0.51181102362204722" right="0.51181102362204722" top="0.51181102362204722" bottom="0.51181102362204722" header="0.51181102362204722" footer="0.51181102362204722"/>
  <pageSetup scale="42" firstPageNumber="2" orientation="landscape" useFirstPageNumber="1" r:id="rId1"/>
  <headerFooter scaleWithDoc="0">
    <oddFooter>&amp;R&amp;8BCE Information financière supplémentaire – Quatrième trimestre de 2024 Page 3</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8673"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U58"/>
  <sheetViews>
    <sheetView view="pageBreakPreview" zoomScale="85" zoomScaleNormal="90" zoomScaleSheetLayoutView="85" workbookViewId="0"/>
  </sheetViews>
  <sheetFormatPr defaultColWidth="8.5546875" defaultRowHeight="16.8"/>
  <cols>
    <col min="1" max="1" width="75.88671875" style="59" customWidth="1"/>
    <col min="2" max="3" width="11.88671875" style="70" customWidth="1"/>
    <col min="4" max="4" width="0.88671875" style="70" customWidth="1"/>
    <col min="5" max="5" width="11.88671875" style="70" customWidth="1"/>
    <col min="6" max="6" width="13.44140625" style="70" customWidth="1"/>
    <col min="7" max="7" width="13.109375" style="70" customWidth="1"/>
    <col min="8" max="8" width="12.5546875" style="70" customWidth="1"/>
    <col min="9" max="9" width="0.88671875" style="59" customWidth="1"/>
    <col min="10" max="10" width="11.88671875" style="59" customWidth="1"/>
    <col min="11" max="11" width="13.44140625" style="59" customWidth="1"/>
    <col min="12" max="12" width="3.44140625" style="59" customWidth="1"/>
    <col min="13" max="13" width="13.44140625" style="59" customWidth="1"/>
    <col min="14" max="14" width="12.5546875" style="59" customWidth="1"/>
    <col min="15" max="15" width="1.5546875" style="59" customWidth="1"/>
    <col min="16" max="17" width="12.5546875" style="59" customWidth="1"/>
    <col min="18" max="18" width="11.44140625" style="59" customWidth="1"/>
    <col min="19" max="19" width="10.5546875" style="895" customWidth="1"/>
    <col min="20" max="20" width="8.5546875" style="59" customWidth="1"/>
    <col min="21" max="21" width="10.44140625" style="59" customWidth="1"/>
    <col min="22" max="49" width="8.5546875" style="59" customWidth="1"/>
    <col min="50" max="16384" width="8.5546875" style="59"/>
  </cols>
  <sheetData>
    <row r="1" spans="1:21" ht="24">
      <c r="G1" s="54"/>
      <c r="H1" s="54"/>
      <c r="I1" s="54"/>
      <c r="J1" s="54"/>
      <c r="K1" s="75" t="s">
        <v>197</v>
      </c>
      <c r="L1" s="54"/>
      <c r="M1" s="54"/>
      <c r="N1" s="53"/>
      <c r="O1" s="892"/>
      <c r="P1" s="892"/>
      <c r="Q1" s="892"/>
      <c r="R1" s="892"/>
      <c r="S1" s="892"/>
    </row>
    <row r="2" spans="1:21" ht="18" customHeight="1">
      <c r="G2" s="54"/>
      <c r="H2" s="54"/>
      <c r="I2" s="54"/>
      <c r="J2" s="54"/>
      <c r="K2" s="86" t="s">
        <v>254</v>
      </c>
      <c r="L2" s="54"/>
      <c r="M2" s="54"/>
      <c r="N2" s="53"/>
      <c r="O2" s="892"/>
      <c r="P2" s="892"/>
      <c r="Q2" s="892"/>
      <c r="R2" s="892"/>
      <c r="S2" s="892"/>
    </row>
    <row r="3" spans="1:21" ht="16.5" customHeight="1">
      <c r="G3" s="54"/>
      <c r="H3" s="54"/>
      <c r="I3" s="54"/>
      <c r="J3" s="54"/>
      <c r="K3" s="54"/>
      <c r="L3" s="54"/>
      <c r="M3" s="54"/>
      <c r="N3" s="53"/>
      <c r="O3" s="892"/>
      <c r="P3" s="892"/>
      <c r="Q3" s="892"/>
      <c r="R3" s="892"/>
      <c r="S3" s="892"/>
    </row>
    <row r="4" spans="1:21" ht="15.75" customHeight="1" thickBot="1">
      <c r="B4" s="87"/>
      <c r="C4" s="87"/>
      <c r="D4" s="87"/>
      <c r="E4" s="87"/>
      <c r="F4" s="87"/>
      <c r="G4" s="54"/>
      <c r="H4" s="54"/>
      <c r="I4" s="54"/>
      <c r="J4" s="54"/>
      <c r="K4" s="54"/>
      <c r="L4" s="54"/>
      <c r="M4" s="54"/>
      <c r="N4" s="53"/>
      <c r="O4" s="892"/>
      <c r="P4" s="892"/>
      <c r="Q4" s="892"/>
      <c r="R4" s="892"/>
      <c r="S4" s="892"/>
    </row>
    <row r="5" spans="1:21" ht="33.75" customHeight="1" thickTop="1">
      <c r="A5" s="1396" t="s">
        <v>257</v>
      </c>
      <c r="B5" s="1397" t="s">
        <v>436</v>
      </c>
      <c r="C5" s="1398" t="s">
        <v>437</v>
      </c>
      <c r="D5" s="1399"/>
      <c r="E5" s="1400" t="s">
        <v>255</v>
      </c>
      <c r="F5" s="1401" t="s">
        <v>256</v>
      </c>
      <c r="G5" s="1397" t="s">
        <v>438</v>
      </c>
      <c r="H5" s="1398" t="s">
        <v>199</v>
      </c>
      <c r="I5" s="1399"/>
      <c r="J5" s="1400" t="s">
        <v>255</v>
      </c>
      <c r="K5" s="1401" t="s">
        <v>256</v>
      </c>
      <c r="L5" s="54"/>
      <c r="M5" s="54"/>
      <c r="N5" s="53"/>
      <c r="O5" s="892"/>
      <c r="P5" s="892"/>
      <c r="Q5" s="892"/>
      <c r="R5" s="892"/>
      <c r="S5" s="892"/>
    </row>
    <row r="6" spans="1:21" ht="12" customHeight="1">
      <c r="A6" s="966"/>
      <c r="B6" s="1402"/>
      <c r="C6" s="966"/>
      <c r="D6" s="966"/>
      <c r="E6" s="966"/>
      <c r="F6" s="966"/>
      <c r="G6" s="1402"/>
      <c r="H6" s="966"/>
      <c r="I6" s="966"/>
      <c r="J6" s="966"/>
      <c r="K6" s="966"/>
      <c r="L6" s="53"/>
      <c r="M6" s="53"/>
      <c r="N6" s="53"/>
      <c r="O6" s="892"/>
      <c r="P6" s="892"/>
      <c r="Q6" s="892"/>
      <c r="R6" s="892"/>
      <c r="S6" s="892"/>
    </row>
    <row r="7" spans="1:21" s="91" customFormat="1">
      <c r="A7" s="1403" t="s">
        <v>204</v>
      </c>
      <c r="B7" s="1404"/>
      <c r="C7" s="1405"/>
      <c r="D7" s="1405"/>
      <c r="E7" s="1405"/>
      <c r="F7" s="1405"/>
      <c r="G7" s="1404"/>
      <c r="H7" s="1405"/>
      <c r="I7" s="1405"/>
      <c r="J7" s="1405"/>
      <c r="K7" s="1405"/>
      <c r="L7" s="53"/>
      <c r="M7" s="53"/>
      <c r="N7" s="53"/>
      <c r="O7" s="892"/>
      <c r="P7" s="892"/>
      <c r="Q7" s="892"/>
      <c r="R7" s="892"/>
      <c r="S7" s="892"/>
    </row>
    <row r="8" spans="1:21">
      <c r="A8" s="1406" t="s">
        <v>258</v>
      </c>
      <c r="B8" s="1407">
        <v>5681</v>
      </c>
      <c r="C8" s="1408">
        <v>5744</v>
      </c>
      <c r="D8" s="1409"/>
      <c r="E8" s="1410">
        <v>-63</v>
      </c>
      <c r="F8" s="1411">
        <v>-1.0967966573816155E-2</v>
      </c>
      <c r="G8" s="1407">
        <v>21619</v>
      </c>
      <c r="H8" s="1408">
        <v>21926</v>
      </c>
      <c r="I8" s="1409"/>
      <c r="J8" s="1410">
        <v>-307</v>
      </c>
      <c r="K8" s="1411">
        <v>-1.4001641886344979E-2</v>
      </c>
      <c r="L8" s="53"/>
      <c r="M8" s="53"/>
      <c r="N8" s="53"/>
      <c r="O8" s="892"/>
      <c r="P8" s="892"/>
      <c r="Q8" s="894"/>
      <c r="R8" s="892"/>
      <c r="S8" s="892"/>
    </row>
    <row r="9" spans="1:21">
      <c r="A9" s="1406" t="s">
        <v>259</v>
      </c>
      <c r="B9" s="1412">
        <v>832</v>
      </c>
      <c r="C9" s="1413">
        <v>822</v>
      </c>
      <c r="D9" s="1409"/>
      <c r="E9" s="1410">
        <v>10</v>
      </c>
      <c r="F9" s="1411">
        <v>1.2165450121654502E-2</v>
      </c>
      <c r="G9" s="1407">
        <v>3151</v>
      </c>
      <c r="H9" s="1408">
        <v>3117</v>
      </c>
      <c r="I9" s="1409"/>
      <c r="J9" s="1410">
        <v>34</v>
      </c>
      <c r="K9" s="1411">
        <v>1.0907924286172602E-2</v>
      </c>
      <c r="L9" s="53"/>
      <c r="M9" s="53"/>
      <c r="N9" s="53"/>
      <c r="O9" s="892"/>
      <c r="P9" s="892"/>
      <c r="Q9" s="894"/>
      <c r="R9" s="892"/>
      <c r="S9" s="892"/>
    </row>
    <row r="10" spans="1:21">
      <c r="A10" s="1414" t="s">
        <v>260</v>
      </c>
      <c r="B10" s="1412">
        <v>-91</v>
      </c>
      <c r="C10" s="1415">
        <v>-93</v>
      </c>
      <c r="D10" s="1409"/>
      <c r="E10" s="1694">
        <v>2</v>
      </c>
      <c r="F10" s="1411">
        <v>2.1505376344086023E-2</v>
      </c>
      <c r="G10" s="1412">
        <v>-361</v>
      </c>
      <c r="H10" s="1415">
        <v>-370</v>
      </c>
      <c r="I10" s="1409"/>
      <c r="J10" s="1416">
        <v>9</v>
      </c>
      <c r="K10" s="1411">
        <v>2.4324324324324326E-2</v>
      </c>
      <c r="L10" s="53"/>
      <c r="M10" s="53"/>
      <c r="N10" s="53"/>
      <c r="O10" s="892"/>
      <c r="P10" s="892"/>
      <c r="Q10" s="894"/>
      <c r="R10" s="892"/>
      <c r="S10" s="892"/>
    </row>
    <row r="11" spans="1:21" s="1810" customFormat="1">
      <c r="A11" s="1438" t="s">
        <v>261</v>
      </c>
      <c r="B11" s="1418">
        <v>6422</v>
      </c>
      <c r="C11" s="1419">
        <v>6473</v>
      </c>
      <c r="D11" s="1409"/>
      <c r="E11" s="1420">
        <v>-51</v>
      </c>
      <c r="F11" s="1421">
        <v>-7.8788815078016383E-3</v>
      </c>
      <c r="G11" s="1418">
        <v>24409</v>
      </c>
      <c r="H11" s="1419">
        <v>24673</v>
      </c>
      <c r="I11" s="1409"/>
      <c r="J11" s="1420">
        <v>-264</v>
      </c>
      <c r="K11" s="1421">
        <v>-1.069995541685243E-2</v>
      </c>
      <c r="L11" s="1808"/>
      <c r="M11" s="1808"/>
      <c r="N11" s="1808"/>
      <c r="O11" s="1693"/>
      <c r="P11" s="1693"/>
      <c r="Q11" s="1809"/>
      <c r="R11" s="1693"/>
      <c r="S11" s="1693"/>
    </row>
    <row r="12" spans="1:21" ht="8.25" customHeight="1">
      <c r="A12" s="1417"/>
      <c r="B12" s="1422"/>
      <c r="C12" s="1410"/>
      <c r="D12" s="1423"/>
      <c r="E12" s="1424"/>
      <c r="F12" s="1425"/>
      <c r="G12" s="1422"/>
      <c r="H12" s="1410"/>
      <c r="I12" s="1423"/>
      <c r="J12" s="1424"/>
      <c r="K12" s="1425"/>
      <c r="L12" s="53"/>
      <c r="M12" s="53"/>
      <c r="N12" s="53"/>
      <c r="O12" s="892"/>
      <c r="P12" s="892"/>
      <c r="Q12" s="894"/>
      <c r="R12" s="892"/>
      <c r="S12" s="892"/>
      <c r="T12" s="103"/>
      <c r="U12" s="103"/>
    </row>
    <row r="13" spans="1:21" s="91" customFormat="1">
      <c r="A13" s="1403" t="s">
        <v>208</v>
      </c>
      <c r="B13" s="1426"/>
      <c r="C13" s="1427"/>
      <c r="D13" s="1427"/>
      <c r="E13" s="1427"/>
      <c r="F13" s="1428"/>
      <c r="G13" s="1426"/>
      <c r="H13" s="1427"/>
      <c r="I13" s="1427"/>
      <c r="J13" s="1427"/>
      <c r="K13" s="1428"/>
      <c r="L13" s="53"/>
      <c r="M13" s="53"/>
      <c r="N13" s="53"/>
      <c r="O13" s="892"/>
      <c r="P13" s="892"/>
      <c r="Q13" s="894"/>
      <c r="R13" s="892"/>
      <c r="S13" s="892"/>
    </row>
    <row r="14" spans="1:21">
      <c r="A14" s="1406" t="s">
        <v>262</v>
      </c>
      <c r="B14" s="1407">
        <v>-3245</v>
      </c>
      <c r="C14" s="1408">
        <v>-3325</v>
      </c>
      <c r="D14" s="1409"/>
      <c r="E14" s="1410">
        <v>80</v>
      </c>
      <c r="F14" s="1411">
        <v>2.4060150375939851E-2</v>
      </c>
      <c r="G14" s="1407">
        <v>-11788</v>
      </c>
      <c r="H14" s="1408">
        <v>-12206</v>
      </c>
      <c r="I14" s="1409"/>
      <c r="J14" s="1410">
        <v>418</v>
      </c>
      <c r="K14" s="1411">
        <v>3.4245453055874162E-2</v>
      </c>
      <c r="L14" s="53"/>
      <c r="M14" s="53"/>
      <c r="N14" s="53"/>
      <c r="O14" s="892"/>
      <c r="P14" s="892"/>
      <c r="Q14" s="894"/>
      <c r="R14" s="892"/>
      <c r="S14" s="892"/>
      <c r="U14" s="103"/>
    </row>
    <row r="15" spans="1:21">
      <c r="A15" s="1406" t="s">
        <v>259</v>
      </c>
      <c r="B15" s="1429">
        <v>-663</v>
      </c>
      <c r="C15" s="1430">
        <v>-674</v>
      </c>
      <c r="D15" s="1431"/>
      <c r="E15" s="1432">
        <v>11</v>
      </c>
      <c r="F15" s="1433">
        <v>1.6320474777448073E-2</v>
      </c>
      <c r="G15" s="1434">
        <v>-2393</v>
      </c>
      <c r="H15" s="1435">
        <v>-2420</v>
      </c>
      <c r="I15" s="1431"/>
      <c r="J15" s="1432">
        <v>27</v>
      </c>
      <c r="K15" s="1433">
        <v>1.1157024793388429E-2</v>
      </c>
      <c r="L15" s="53"/>
      <c r="M15" s="53"/>
      <c r="N15" s="53"/>
      <c r="O15" s="892"/>
      <c r="P15" s="892"/>
      <c r="Q15" s="894"/>
      <c r="R15" s="892"/>
      <c r="S15" s="892"/>
      <c r="U15" s="895"/>
    </row>
    <row r="16" spans="1:21">
      <c r="A16" s="1414" t="s">
        <v>260</v>
      </c>
      <c r="B16" s="1429">
        <v>91</v>
      </c>
      <c r="C16" s="1436">
        <v>93</v>
      </c>
      <c r="D16" s="1431"/>
      <c r="E16" s="1694">
        <v>-2</v>
      </c>
      <c r="F16" s="1433">
        <v>-2.1505376344086023E-2</v>
      </c>
      <c r="G16" s="1429">
        <v>361</v>
      </c>
      <c r="H16" s="1436">
        <v>370</v>
      </c>
      <c r="I16" s="1431"/>
      <c r="J16" s="1432">
        <v>-9</v>
      </c>
      <c r="K16" s="1437">
        <v>-2.4324324324324326E-2</v>
      </c>
      <c r="L16" s="53"/>
      <c r="M16" s="53"/>
      <c r="N16" s="53"/>
      <c r="O16" s="892"/>
      <c r="P16" s="892"/>
      <c r="Q16" s="894"/>
      <c r="R16" s="892"/>
      <c r="S16" s="892"/>
      <c r="U16" s="895"/>
    </row>
    <row r="17" spans="1:21">
      <c r="A17" s="1438" t="s">
        <v>261</v>
      </c>
      <c r="B17" s="1439">
        <v>-3817</v>
      </c>
      <c r="C17" s="1440">
        <v>-3906</v>
      </c>
      <c r="D17" s="1431"/>
      <c r="E17" s="1441">
        <v>89</v>
      </c>
      <c r="F17" s="1442">
        <v>2.2785458269329237E-2</v>
      </c>
      <c r="G17" s="1439">
        <v>-13820</v>
      </c>
      <c r="H17" s="1440">
        <v>-14256</v>
      </c>
      <c r="I17" s="1431"/>
      <c r="J17" s="1443">
        <v>436</v>
      </c>
      <c r="K17" s="1442">
        <v>3.058361391694725E-2</v>
      </c>
      <c r="L17" s="53"/>
      <c r="M17" s="53"/>
      <c r="N17" s="53"/>
      <c r="O17" s="892"/>
      <c r="P17" s="892"/>
      <c r="Q17" s="894"/>
      <c r="R17" s="892"/>
      <c r="S17" s="892"/>
      <c r="U17" s="895"/>
    </row>
    <row r="18" spans="1:21" s="111" customFormat="1" ht="5.85" customHeight="1">
      <c r="A18" s="1444"/>
      <c r="B18" s="1422"/>
      <c r="C18" s="1410"/>
      <c r="D18" s="1409"/>
      <c r="E18" s="1410"/>
      <c r="F18" s="1445"/>
      <c r="G18" s="1422"/>
      <c r="H18" s="1410"/>
      <c r="I18" s="1409"/>
      <c r="J18" s="1410"/>
      <c r="K18" s="1445"/>
      <c r="L18" s="53"/>
      <c r="M18" s="53"/>
      <c r="N18" s="53"/>
      <c r="O18" s="892"/>
      <c r="P18" s="892"/>
      <c r="Q18" s="894"/>
      <c r="R18" s="892"/>
      <c r="S18" s="892"/>
      <c r="U18" s="103"/>
    </row>
    <row r="19" spans="1:21" s="91" customFormat="1">
      <c r="A19" s="1403" t="s">
        <v>263</v>
      </c>
      <c r="B19" s="1426"/>
      <c r="C19" s="1427"/>
      <c r="D19" s="1427"/>
      <c r="E19" s="1427"/>
      <c r="F19" s="1428"/>
      <c r="G19" s="1426"/>
      <c r="H19" s="1427"/>
      <c r="I19" s="1427"/>
      <c r="J19" s="1427"/>
      <c r="K19" s="1428"/>
      <c r="L19" s="53"/>
      <c r="M19" s="53"/>
      <c r="N19" s="53"/>
      <c r="O19" s="892"/>
      <c r="P19" s="892"/>
      <c r="Q19" s="894"/>
      <c r="R19" s="892"/>
      <c r="S19" s="892"/>
    </row>
    <row r="20" spans="1:21">
      <c r="A20" s="1406" t="s">
        <v>262</v>
      </c>
      <c r="B20" s="1884" t="s">
        <v>513</v>
      </c>
      <c r="C20" s="1408">
        <v>2419</v>
      </c>
      <c r="D20" s="1409"/>
      <c r="E20" s="1410">
        <v>17</v>
      </c>
      <c r="F20" s="1411">
        <v>7.0276973956180239E-3</v>
      </c>
      <c r="G20" s="1407">
        <v>9831</v>
      </c>
      <c r="H20" s="1408">
        <v>9720</v>
      </c>
      <c r="I20" s="1409"/>
      <c r="J20" s="1410">
        <v>111</v>
      </c>
      <c r="K20" s="1411">
        <v>1.1419753086419753E-2</v>
      </c>
      <c r="L20" s="53"/>
      <c r="M20" s="53"/>
      <c r="N20" s="53"/>
      <c r="O20" s="892"/>
      <c r="P20" s="892"/>
      <c r="Q20" s="894"/>
      <c r="R20" s="892"/>
      <c r="S20" s="892"/>
    </row>
    <row r="21" spans="1:21">
      <c r="A21" s="1446" t="s">
        <v>264</v>
      </c>
      <c r="B21" s="1883" t="s">
        <v>511</v>
      </c>
      <c r="C21" s="1447">
        <v>0.42099999999999999</v>
      </c>
      <c r="D21" s="1448"/>
      <c r="E21" s="1449"/>
      <c r="F21" s="1450">
        <v>0.80000000000000071</v>
      </c>
      <c r="G21" s="1883" t="s">
        <v>521</v>
      </c>
      <c r="H21" s="1447">
        <v>0.443</v>
      </c>
      <c r="I21" s="1448"/>
      <c r="J21" s="1449"/>
      <c r="K21" s="1450">
        <v>1.2000000000000011</v>
      </c>
      <c r="L21" s="53"/>
      <c r="M21" s="896"/>
      <c r="N21" s="896"/>
      <c r="O21" s="892"/>
      <c r="P21" s="892"/>
      <c r="Q21" s="894"/>
      <c r="R21" s="892"/>
      <c r="S21" s="892"/>
      <c r="U21" s="895"/>
    </row>
    <row r="22" spans="1:21">
      <c r="A22" s="1406" t="s">
        <v>259</v>
      </c>
      <c r="B22" s="1884" t="s">
        <v>512</v>
      </c>
      <c r="C22" s="1430">
        <v>148</v>
      </c>
      <c r="D22" s="1451"/>
      <c r="E22" s="1432">
        <v>21</v>
      </c>
      <c r="F22" s="1433">
        <v>0.14189189189189189</v>
      </c>
      <c r="G22" s="1429">
        <v>758</v>
      </c>
      <c r="H22" s="1430">
        <v>697</v>
      </c>
      <c r="I22" s="1451"/>
      <c r="J22" s="1432">
        <v>61</v>
      </c>
      <c r="K22" s="1433">
        <v>8.7517934002869446E-2</v>
      </c>
      <c r="L22" s="53"/>
      <c r="M22" s="53"/>
      <c r="N22" s="53"/>
      <c r="O22" s="892"/>
      <c r="P22" s="892"/>
      <c r="Q22" s="894"/>
      <c r="R22" s="892"/>
      <c r="S22" s="892"/>
    </row>
    <row r="23" spans="1:21">
      <c r="A23" s="1446" t="s">
        <v>264</v>
      </c>
      <c r="B23" s="1883" t="s">
        <v>523</v>
      </c>
      <c r="C23" s="1452">
        <v>0.18</v>
      </c>
      <c r="D23" s="1453"/>
      <c r="E23" s="1454"/>
      <c r="F23" s="1456">
        <v>2.300000000000002</v>
      </c>
      <c r="G23" s="1883" t="s">
        <v>520</v>
      </c>
      <c r="H23" s="1452">
        <v>0.224</v>
      </c>
      <c r="I23" s="1453"/>
      <c r="J23" s="1454"/>
      <c r="K23" s="1455">
        <v>1.6999999999999988</v>
      </c>
      <c r="L23" s="53"/>
      <c r="M23" s="896"/>
      <c r="N23" s="896"/>
      <c r="O23" s="892"/>
      <c r="P23" s="892"/>
      <c r="Q23" s="894"/>
      <c r="R23" s="892"/>
      <c r="S23" s="892"/>
    </row>
    <row r="24" spans="1:21">
      <c r="A24" s="1417" t="s">
        <v>261</v>
      </c>
      <c r="B24" s="1889" t="s">
        <v>509</v>
      </c>
      <c r="C24" s="1440">
        <v>2567</v>
      </c>
      <c r="D24" s="1431"/>
      <c r="E24" s="1443">
        <v>38</v>
      </c>
      <c r="F24" s="1442">
        <v>1.4803272302298403E-2</v>
      </c>
      <c r="G24" s="1889" t="s">
        <v>519</v>
      </c>
      <c r="H24" s="1440">
        <v>10417</v>
      </c>
      <c r="I24" s="1431"/>
      <c r="J24" s="1443">
        <v>172</v>
      </c>
      <c r="K24" s="1442">
        <v>1.6511471632907747E-2</v>
      </c>
      <c r="L24" s="53"/>
      <c r="M24" s="53"/>
      <c r="N24" s="53"/>
      <c r="O24" s="892"/>
      <c r="P24" s="892"/>
      <c r="Q24" s="894"/>
      <c r="R24" s="892"/>
      <c r="S24" s="892"/>
      <c r="T24" s="895"/>
    </row>
    <row r="25" spans="1:21">
      <c r="A25" s="1446" t="s">
        <v>264</v>
      </c>
      <c r="B25" s="1883" t="s">
        <v>499</v>
      </c>
      <c r="C25" s="1452">
        <v>0.39700000000000002</v>
      </c>
      <c r="D25" s="1457"/>
      <c r="E25" s="1432"/>
      <c r="F25" s="1455">
        <v>0.9000000000000008</v>
      </c>
      <c r="G25" s="1883" t="s">
        <v>518</v>
      </c>
      <c r="H25" s="1452">
        <v>0.42199999999999999</v>
      </c>
      <c r="I25" s="1457"/>
      <c r="J25" s="1432"/>
      <c r="K25" s="1455">
        <v>1.2000000000000011</v>
      </c>
      <c r="L25" s="53"/>
      <c r="M25" s="896"/>
      <c r="N25" s="896"/>
      <c r="O25" s="892"/>
      <c r="P25" s="892"/>
      <c r="Q25" s="894"/>
      <c r="R25" s="892"/>
      <c r="S25" s="892"/>
    </row>
    <row r="26" spans="1:21" s="111" customFormat="1" ht="10.5" customHeight="1">
      <c r="A26" s="1458"/>
      <c r="B26" s="1459"/>
      <c r="C26" s="1449"/>
      <c r="D26" s="1448"/>
      <c r="E26" s="1409"/>
      <c r="F26" s="1460"/>
      <c r="G26" s="1459"/>
      <c r="H26" s="1449"/>
      <c r="I26" s="1448"/>
      <c r="J26" s="1409"/>
      <c r="K26" s="1460"/>
      <c r="L26" s="53"/>
      <c r="M26" s="53"/>
      <c r="N26" s="53"/>
      <c r="O26" s="892"/>
      <c r="P26" s="892"/>
      <c r="Q26" s="894"/>
      <c r="R26" s="892"/>
      <c r="S26" s="892"/>
    </row>
    <row r="27" spans="1:21" s="313" customFormat="1">
      <c r="A27" s="1403" t="s">
        <v>265</v>
      </c>
      <c r="B27" s="1426"/>
      <c r="C27" s="1427"/>
      <c r="D27" s="1427"/>
      <c r="E27" s="1427"/>
      <c r="F27" s="1428"/>
      <c r="G27" s="1426"/>
      <c r="H27" s="1427"/>
      <c r="I27" s="1427"/>
      <c r="J27" s="1427"/>
      <c r="K27" s="1428"/>
      <c r="L27" s="54"/>
      <c r="M27" s="54"/>
      <c r="N27" s="54"/>
      <c r="O27" s="893"/>
      <c r="P27" s="892"/>
      <c r="Q27" s="894"/>
      <c r="R27" s="893"/>
      <c r="S27" s="893"/>
    </row>
    <row r="28" spans="1:21">
      <c r="A28" s="1406" t="s">
        <v>262</v>
      </c>
      <c r="B28" s="1884" t="s">
        <v>506</v>
      </c>
      <c r="C28" s="1413">
        <v>975</v>
      </c>
      <c r="D28" s="1409"/>
      <c r="E28" s="1410">
        <v>68</v>
      </c>
      <c r="F28" s="1411">
        <v>6.974358974358974E-2</v>
      </c>
      <c r="G28" s="1884" t="s">
        <v>522</v>
      </c>
      <c r="H28" s="1461">
        <v>4421</v>
      </c>
      <c r="I28" s="1409"/>
      <c r="J28" s="1462">
        <v>675</v>
      </c>
      <c r="K28" s="1411">
        <v>0.15268038905225062</v>
      </c>
      <c r="L28" s="54"/>
      <c r="M28" s="54"/>
      <c r="N28" s="54"/>
      <c r="O28" s="893"/>
      <c r="P28" s="892"/>
      <c r="Q28" s="894"/>
      <c r="R28" s="893"/>
      <c r="S28" s="892"/>
    </row>
    <row r="29" spans="1:21">
      <c r="A29" s="1446" t="s">
        <v>417</v>
      </c>
      <c r="B29" s="1883" t="s">
        <v>514</v>
      </c>
      <c r="C29" s="1447">
        <v>0.16974233983286907</v>
      </c>
      <c r="D29" s="1448"/>
      <c r="E29" s="1449"/>
      <c r="F29" s="1450">
        <v>1.0000000000000009</v>
      </c>
      <c r="G29" s="1883" t="s">
        <v>517</v>
      </c>
      <c r="H29" s="1463">
        <v>0.20163276475417313</v>
      </c>
      <c r="I29" s="1457"/>
      <c r="J29" s="1464"/>
      <c r="K29" s="1456">
        <v>2.9000000000000026</v>
      </c>
      <c r="L29" s="54"/>
      <c r="M29" s="897"/>
      <c r="N29" s="897"/>
      <c r="O29" s="893"/>
      <c r="P29" s="892"/>
      <c r="Q29" s="894"/>
      <c r="R29" s="893"/>
      <c r="S29" s="892"/>
    </row>
    <row r="30" spans="1:21">
      <c r="A30" s="1406" t="s">
        <v>259</v>
      </c>
      <c r="B30" s="1884" t="s">
        <v>507</v>
      </c>
      <c r="C30" s="1430">
        <v>54</v>
      </c>
      <c r="D30" s="1451"/>
      <c r="E30" s="1432">
        <v>-2</v>
      </c>
      <c r="F30" s="1433">
        <v>-3.7037037037037035E-2</v>
      </c>
      <c r="G30" s="1429">
        <v>151</v>
      </c>
      <c r="H30" s="1465">
        <v>160</v>
      </c>
      <c r="I30" s="1457"/>
      <c r="J30" s="1466">
        <v>9</v>
      </c>
      <c r="K30" s="1433">
        <v>5.6250000000000001E-2</v>
      </c>
      <c r="L30" s="54"/>
      <c r="M30" s="54"/>
      <c r="N30" s="54"/>
      <c r="O30" s="893"/>
      <c r="P30" s="892"/>
      <c r="Q30" s="894"/>
      <c r="R30" s="893"/>
      <c r="S30" s="892"/>
    </row>
    <row r="31" spans="1:21">
      <c r="A31" s="1446" t="s">
        <v>266</v>
      </c>
      <c r="B31" s="1883" t="s">
        <v>505</v>
      </c>
      <c r="C31" s="1452">
        <v>6.569343065693431E-2</v>
      </c>
      <c r="D31" s="1453"/>
      <c r="E31" s="1454"/>
      <c r="F31" s="1455">
        <v>-0.10000000000000009</v>
      </c>
      <c r="G31" s="1883" t="s">
        <v>516</v>
      </c>
      <c r="H31" s="1463">
        <v>5.1331408405518128E-2</v>
      </c>
      <c r="I31" s="1457"/>
      <c r="J31" s="1457"/>
      <c r="K31" s="1455">
        <v>0.2999999999999996</v>
      </c>
      <c r="L31" s="54"/>
      <c r="M31" s="897"/>
      <c r="N31" s="897"/>
      <c r="O31" s="893"/>
      <c r="P31" s="892"/>
      <c r="Q31" s="894"/>
      <c r="R31" s="893"/>
      <c r="S31" s="892"/>
    </row>
    <row r="32" spans="1:21">
      <c r="A32" s="1438" t="s">
        <v>261</v>
      </c>
      <c r="B32" s="1889" t="s">
        <v>510</v>
      </c>
      <c r="C32" s="1440">
        <v>1029</v>
      </c>
      <c r="D32" s="1431"/>
      <c r="E32" s="1443">
        <v>66</v>
      </c>
      <c r="F32" s="1442">
        <v>6.4139941690962099E-2</v>
      </c>
      <c r="G32" s="1889" t="s">
        <v>515</v>
      </c>
      <c r="H32" s="1467">
        <v>4581</v>
      </c>
      <c r="I32" s="1431"/>
      <c r="J32" s="1468">
        <v>684</v>
      </c>
      <c r="K32" s="1442">
        <v>0.14931237721021612</v>
      </c>
      <c r="L32" s="54"/>
      <c r="M32" s="54"/>
      <c r="N32" s="54"/>
      <c r="O32" s="893"/>
      <c r="P32" s="892"/>
      <c r="Q32" s="894"/>
      <c r="R32" s="893"/>
      <c r="S32" s="892"/>
    </row>
    <row r="33" spans="1:19" ht="17.399999999999999" thickBot="1">
      <c r="A33" s="1446" t="s">
        <v>266</v>
      </c>
      <c r="B33" s="1888" t="s">
        <v>508</v>
      </c>
      <c r="C33" s="1463">
        <v>0.15896802101035068</v>
      </c>
      <c r="D33" s="1457"/>
      <c r="E33" s="1431"/>
      <c r="F33" s="1455">
        <v>0.9000000000000008</v>
      </c>
      <c r="G33" s="1888" t="s">
        <v>514</v>
      </c>
      <c r="H33" s="1463">
        <v>0.18566854456288251</v>
      </c>
      <c r="I33" s="1457"/>
      <c r="J33" s="1431"/>
      <c r="K33" s="1456">
        <v>2.5999999999999996</v>
      </c>
      <c r="L33" s="54"/>
      <c r="M33" s="897"/>
      <c r="N33" s="897"/>
      <c r="O33" s="893"/>
      <c r="P33" s="892"/>
      <c r="Q33" s="894"/>
      <c r="R33" s="893"/>
      <c r="S33" s="892"/>
    </row>
    <row r="34" spans="1:19" ht="12.75" customHeight="1" thickTop="1">
      <c r="A34" s="121"/>
      <c r="B34" s="122"/>
      <c r="C34" s="122"/>
      <c r="D34" s="122"/>
      <c r="E34" s="122"/>
      <c r="F34" s="122"/>
      <c r="G34" s="54"/>
      <c r="H34" s="54"/>
      <c r="I34" s="54"/>
      <c r="J34" s="54"/>
      <c r="K34" s="54"/>
      <c r="L34" s="54"/>
      <c r="M34" s="54"/>
      <c r="N34" s="54"/>
      <c r="O34" s="893"/>
      <c r="P34" s="892"/>
      <c r="Q34" s="893"/>
      <c r="R34" s="893"/>
      <c r="S34" s="892"/>
    </row>
    <row r="35" spans="1:19" ht="17.25" customHeight="1">
      <c r="A35" s="966" t="s">
        <v>267</v>
      </c>
      <c r="B35" s="122"/>
      <c r="C35" s="122"/>
      <c r="D35" s="122"/>
      <c r="E35" s="122"/>
      <c r="F35" s="122"/>
      <c r="G35" s="54"/>
      <c r="H35" s="54"/>
      <c r="I35" s="54"/>
      <c r="J35" s="54"/>
      <c r="K35" s="54"/>
      <c r="L35" s="53"/>
      <c r="M35" s="53"/>
      <c r="N35" s="53"/>
      <c r="O35" s="892"/>
      <c r="P35" s="892"/>
      <c r="Q35" s="892"/>
      <c r="R35" s="892"/>
      <c r="S35" s="892"/>
    </row>
    <row r="36" spans="1:19">
      <c r="A36" s="313"/>
      <c r="B36" s="121"/>
      <c r="C36" s="121"/>
      <c r="D36" s="121"/>
      <c r="G36" s="53"/>
      <c r="H36" s="53"/>
      <c r="I36" s="53"/>
      <c r="J36" s="53"/>
      <c r="K36" s="53"/>
      <c r="L36" s="53"/>
      <c r="M36" s="53"/>
      <c r="N36" s="53"/>
      <c r="O36" s="892"/>
      <c r="P36" s="892"/>
      <c r="Q36" s="892"/>
      <c r="R36" s="892"/>
      <c r="S36" s="892"/>
    </row>
    <row r="37" spans="1:19">
      <c r="A37" s="313"/>
      <c r="B37" s="121"/>
      <c r="C37" s="121"/>
      <c r="D37" s="121"/>
      <c r="G37" s="892"/>
      <c r="H37" s="892"/>
      <c r="I37" s="892"/>
      <c r="J37" s="892"/>
      <c r="K37" s="892"/>
      <c r="L37" s="892"/>
      <c r="M37" s="892"/>
      <c r="N37" s="892"/>
      <c r="O37" s="892"/>
      <c r="P37" s="892"/>
      <c r="Q37" s="892"/>
      <c r="R37" s="892"/>
      <c r="S37" s="892"/>
    </row>
    <row r="38" spans="1:19">
      <c r="A38" s="313"/>
      <c r="B38" s="121"/>
      <c r="C38" s="121"/>
      <c r="D38" s="121"/>
    </row>
    <row r="39" spans="1:19">
      <c r="A39" s="313"/>
      <c r="B39" s="121"/>
      <c r="C39" s="121"/>
      <c r="D39" s="293"/>
      <c r="E39" s="293"/>
      <c r="F39" s="293"/>
      <c r="G39" s="293"/>
      <c r="H39" s="293"/>
    </row>
    <row r="40" spans="1:19">
      <c r="D40" s="293"/>
      <c r="E40" s="293"/>
      <c r="F40" s="293"/>
      <c r="G40" s="293"/>
      <c r="H40" s="293"/>
    </row>
    <row r="41" spans="1:19">
      <c r="D41" s="293"/>
      <c r="E41" s="293"/>
      <c r="F41" s="293"/>
      <c r="G41" s="293"/>
      <c r="H41" s="293"/>
    </row>
    <row r="42" spans="1:19">
      <c r="D42" s="293"/>
      <c r="E42" s="293"/>
      <c r="F42" s="293"/>
      <c r="G42" s="293"/>
      <c r="H42" s="293"/>
    </row>
    <row r="43" spans="1:19">
      <c r="D43" s="293"/>
      <c r="E43" s="293"/>
      <c r="F43" s="293"/>
      <c r="G43" s="293"/>
      <c r="H43" s="293"/>
    </row>
    <row r="58" spans="11:11">
      <c r="K58" s="522"/>
    </row>
  </sheetData>
  <printOptions horizontalCentered="1"/>
  <pageMargins left="0.51181102362204722" right="0.51181102362204722" top="0.51181102362204722" bottom="0.51181102362204722" header="0.51181102362204722" footer="0.51181102362204722"/>
  <pageSetup scale="72" firstPageNumber="2" orientation="landscape" useFirstPageNumber="1" r:id="rId1"/>
  <headerFooter scaleWithDoc="0">
    <oddFooter>&amp;R&amp;8BCE Information financière supplémentaire – Quatrième trimestre de 2024 Page 4</oddFooter>
  </headerFooter>
  <customProperties>
    <customPr name="FPMExcelClientCellBasedFunctionStatus" r:id="rId2"/>
    <customPr name="FPMExcelClientRefreshTime" r:id="rId3"/>
    <customPr name="OrphanNamesChecked" r:id="rId4"/>
  </customProperties>
  <ignoredErrors>
    <ignoredError sqref="B20:B22 G21:G33 B23:B33" numberStoredAsText="1"/>
  </ignoredErrors>
  <drawing r:id="rId5"/>
  <legacyDrawing r:id="rId6"/>
  <controls>
    <mc:AlternateContent xmlns:mc="http://schemas.openxmlformats.org/markup-compatibility/2006">
      <mc:Choice Requires="x14">
        <control shapeId="78849" r:id="rId7" name="FPMExcelClientSheetOptionstb1">
          <controlPr defaultSize="0" autoLine="0" r:id="rId8">
            <anchor moveWithCells="1" sizeWithCells="1">
              <from>
                <xdr:col>0</xdr:col>
                <xdr:colOff>0</xdr:colOff>
                <xdr:row>0</xdr:row>
                <xdr:rowOff>0</xdr:rowOff>
              </from>
              <to>
                <xdr:col>0</xdr:col>
                <xdr:colOff>30480</xdr:colOff>
                <xdr:row>0</xdr:row>
                <xdr:rowOff>30480</xdr:rowOff>
              </to>
            </anchor>
          </controlPr>
        </control>
      </mc:Choice>
      <mc:Fallback>
        <control shapeId="78849" r:id="rId7"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N31"/>
  <sheetViews>
    <sheetView showGridLines="0" view="pageBreakPreview" zoomScale="80" zoomScaleNormal="70" zoomScaleSheetLayoutView="80" workbookViewId="0"/>
  </sheetViews>
  <sheetFormatPr defaultColWidth="9.44140625" defaultRowHeight="16.8"/>
  <cols>
    <col min="1" max="1" width="94.5546875" style="47" customWidth="1"/>
    <col min="2" max="2" width="14.44140625" style="47" customWidth="1"/>
    <col min="3" max="3" width="0.5546875" style="47" customWidth="1"/>
    <col min="4" max="4" width="13.5546875" style="47" customWidth="1"/>
    <col min="5" max="5" width="13.33203125" style="47" customWidth="1"/>
    <col min="6" max="6" width="14.44140625" style="47" customWidth="1"/>
    <col min="7" max="7" width="14" style="47" customWidth="1"/>
    <col min="8" max="8" width="1.5546875" style="123" customWidth="1"/>
    <col min="9" max="9" width="15.44140625" style="47" customWidth="1"/>
    <col min="10" max="10" width="1.5546875" style="47" customWidth="1"/>
    <col min="11" max="13" width="15.44140625" style="47" customWidth="1"/>
    <col min="14" max="14" width="15.44140625" style="123" customWidth="1"/>
    <col min="15" max="41" width="9.44140625" style="47" customWidth="1"/>
    <col min="42" max="16384" width="9.44140625" style="47"/>
  </cols>
  <sheetData>
    <row r="1" spans="1:14" s="48" customFormat="1" ht="21">
      <c r="A1" s="127"/>
      <c r="B1" s="127"/>
      <c r="C1" s="127"/>
      <c r="D1" s="127"/>
      <c r="E1" s="126"/>
      <c r="F1" s="126"/>
      <c r="G1" s="126"/>
      <c r="H1" s="127"/>
      <c r="I1" s="127"/>
      <c r="J1" s="127"/>
      <c r="K1" s="127"/>
      <c r="L1" s="126"/>
      <c r="M1" s="126"/>
      <c r="N1" s="130" t="s">
        <v>2</v>
      </c>
    </row>
    <row r="2" spans="1:14" s="48" customFormat="1" ht="20.25" customHeight="1">
      <c r="A2" s="820"/>
      <c r="B2" s="898"/>
      <c r="C2" s="127"/>
      <c r="D2" s="898"/>
      <c r="E2" s="1627"/>
      <c r="F2" s="126"/>
      <c r="G2" s="126"/>
      <c r="H2" s="127"/>
      <c r="I2" s="125"/>
      <c r="J2" s="125"/>
      <c r="K2" s="125"/>
      <c r="L2" s="124"/>
      <c r="M2" s="967"/>
      <c r="N2" s="130" t="s">
        <v>268</v>
      </c>
    </row>
    <row r="3" spans="1:14" s="48" customFormat="1" ht="45.6" customHeight="1">
      <c r="A3" s="970" t="s">
        <v>257</v>
      </c>
      <c r="B3" s="1238" t="s">
        <v>438</v>
      </c>
      <c r="C3" s="821"/>
      <c r="D3" s="1871" t="s">
        <v>435</v>
      </c>
      <c r="E3" s="969" t="s">
        <v>419</v>
      </c>
      <c r="F3" s="969" t="s">
        <v>412</v>
      </c>
      <c r="G3" s="969" t="s">
        <v>244</v>
      </c>
      <c r="H3" s="139"/>
      <c r="I3" s="968" t="s">
        <v>199</v>
      </c>
      <c r="J3" s="141"/>
      <c r="K3" s="969" t="s">
        <v>241</v>
      </c>
      <c r="L3" s="969" t="s">
        <v>242</v>
      </c>
      <c r="M3" s="969" t="s">
        <v>243</v>
      </c>
      <c r="N3" s="969" t="s">
        <v>245</v>
      </c>
    </row>
    <row r="4" spans="1:14" s="48" customFormat="1" ht="18.75" customHeight="1">
      <c r="A4" s="127"/>
      <c r="B4" s="144"/>
      <c r="C4" s="144"/>
      <c r="D4" s="144"/>
      <c r="E4" s="145"/>
      <c r="F4" s="145"/>
      <c r="G4" s="145"/>
      <c r="H4" s="144"/>
      <c r="I4" s="145"/>
      <c r="J4" s="145"/>
      <c r="K4" s="145"/>
      <c r="L4" s="145"/>
      <c r="M4" s="144"/>
      <c r="N4" s="144"/>
    </row>
    <row r="5" spans="1:14" s="49" customFormat="1" ht="17.399999999999999">
      <c r="A5" s="149" t="s">
        <v>204</v>
      </c>
      <c r="B5" s="149"/>
      <c r="C5" s="149"/>
      <c r="D5" s="149"/>
      <c r="E5" s="150"/>
      <c r="F5" s="150"/>
      <c r="G5" s="150"/>
      <c r="H5" s="149"/>
      <c r="I5" s="150"/>
      <c r="J5" s="150"/>
      <c r="K5" s="150"/>
      <c r="L5" s="150"/>
      <c r="M5" s="149"/>
      <c r="N5" s="149"/>
    </row>
    <row r="6" spans="1:14" s="48" customFormat="1" ht="17.399999999999999">
      <c r="A6" s="176" t="s">
        <v>262</v>
      </c>
      <c r="B6" s="1672">
        <v>21619</v>
      </c>
      <c r="C6" s="1673"/>
      <c r="D6" s="1672">
        <v>5681</v>
      </c>
      <c r="E6" s="1571">
        <v>5280</v>
      </c>
      <c r="F6" s="1571">
        <v>5283</v>
      </c>
      <c r="G6" s="1571">
        <v>5375</v>
      </c>
      <c r="H6" s="1572"/>
      <c r="I6" s="1571">
        <v>21926</v>
      </c>
      <c r="J6" s="1572"/>
      <c r="K6" s="1571">
        <v>5744</v>
      </c>
      <c r="L6" s="1571">
        <v>5461</v>
      </c>
      <c r="M6" s="1571">
        <v>5354</v>
      </c>
      <c r="N6" s="1571">
        <v>5367</v>
      </c>
    </row>
    <row r="7" spans="1:14" s="48" customFormat="1" ht="17.399999999999999">
      <c r="A7" s="153" t="s">
        <v>259</v>
      </c>
      <c r="B7" s="1672">
        <v>3151</v>
      </c>
      <c r="C7" s="1673"/>
      <c r="D7" s="1674">
        <v>832</v>
      </c>
      <c r="E7" s="1573">
        <v>782</v>
      </c>
      <c r="F7" s="1573">
        <v>812</v>
      </c>
      <c r="G7" s="1573">
        <v>725</v>
      </c>
      <c r="H7" s="1572"/>
      <c r="I7" s="1571">
        <v>3117</v>
      </c>
      <c r="J7" s="1572"/>
      <c r="K7" s="1573">
        <v>822</v>
      </c>
      <c r="L7" s="1573">
        <v>710</v>
      </c>
      <c r="M7" s="1573">
        <v>805</v>
      </c>
      <c r="N7" s="1573">
        <v>780</v>
      </c>
    </row>
    <row r="8" spans="1:14" s="1811" customFormat="1" ht="18.899999999999999" customHeight="1">
      <c r="A8" s="159" t="s">
        <v>260</v>
      </c>
      <c r="B8" s="1812">
        <v>-361</v>
      </c>
      <c r="C8" s="1813"/>
      <c r="D8" s="1812">
        <v>-91</v>
      </c>
      <c r="E8" s="1814">
        <v>-91</v>
      </c>
      <c r="F8" s="1814">
        <v>-90</v>
      </c>
      <c r="G8" s="1814">
        <v>-89</v>
      </c>
      <c r="H8" s="1815"/>
      <c r="I8" s="1814">
        <v>-370</v>
      </c>
      <c r="J8" s="1815"/>
      <c r="K8" s="1814">
        <v>-93</v>
      </c>
      <c r="L8" s="1814">
        <v>-91</v>
      </c>
      <c r="M8" s="1814">
        <v>-93</v>
      </c>
      <c r="N8" s="1814">
        <v>-93</v>
      </c>
    </row>
    <row r="9" spans="1:14" s="48" customFormat="1" ht="17.399999999999999">
      <c r="A9" s="163" t="s">
        <v>269</v>
      </c>
      <c r="B9" s="1675">
        <v>24409</v>
      </c>
      <c r="C9" s="1673"/>
      <c r="D9" s="1675">
        <v>6422</v>
      </c>
      <c r="E9" s="1575">
        <v>5971</v>
      </c>
      <c r="F9" s="1575">
        <v>6005</v>
      </c>
      <c r="G9" s="1575">
        <v>6011</v>
      </c>
      <c r="H9" s="1572"/>
      <c r="I9" s="1575">
        <v>24673</v>
      </c>
      <c r="J9" s="1572"/>
      <c r="K9" s="1575">
        <v>6473</v>
      </c>
      <c r="L9" s="1575">
        <v>6080</v>
      </c>
      <c r="M9" s="1575">
        <v>6066</v>
      </c>
      <c r="N9" s="1575">
        <v>6054</v>
      </c>
    </row>
    <row r="10" spans="1:14" s="48" customFormat="1" ht="17.399999999999999">
      <c r="A10" s="169"/>
      <c r="B10" s="1676"/>
      <c r="C10" s="1676"/>
      <c r="D10" s="1677"/>
      <c r="E10" s="1577"/>
      <c r="F10" s="1577"/>
      <c r="G10" s="1576"/>
      <c r="H10" s="1577"/>
      <c r="I10" s="1577"/>
      <c r="J10" s="1577"/>
      <c r="K10" s="1577"/>
      <c r="L10" s="1577"/>
      <c r="M10" s="1577"/>
      <c r="N10" s="1577"/>
    </row>
    <row r="11" spans="1:14" s="49" customFormat="1" ht="17.399999999999999">
      <c r="A11" s="149" t="s">
        <v>208</v>
      </c>
      <c r="B11" s="150"/>
      <c r="C11" s="150"/>
      <c r="D11" s="149"/>
      <c r="E11" s="1578"/>
      <c r="F11" s="1578"/>
      <c r="G11" s="147"/>
      <c r="H11" s="1578"/>
      <c r="I11" s="1578"/>
      <c r="J11" s="1578"/>
      <c r="K11" s="1578"/>
      <c r="L11" s="1578"/>
      <c r="M11" s="1578"/>
      <c r="N11" s="1578"/>
    </row>
    <row r="12" spans="1:14" s="48" customFormat="1" ht="18.899999999999999" customHeight="1">
      <c r="A12" s="1856" t="s">
        <v>262</v>
      </c>
      <c r="B12" s="1672">
        <v>-11788</v>
      </c>
      <c r="C12" s="1673"/>
      <c r="D12" s="1672">
        <v>-3245</v>
      </c>
      <c r="E12" s="1571">
        <v>-2812</v>
      </c>
      <c r="F12" s="1571">
        <v>-2804</v>
      </c>
      <c r="G12" s="1571">
        <v>-2927</v>
      </c>
      <c r="H12" s="1572"/>
      <c r="I12" s="1571">
        <v>-12206</v>
      </c>
      <c r="J12" s="1572"/>
      <c r="K12" s="1571">
        <v>-3325</v>
      </c>
      <c r="L12" s="1571">
        <v>-2997</v>
      </c>
      <c r="M12" s="1571">
        <v>-2923</v>
      </c>
      <c r="N12" s="1571">
        <v>-2961</v>
      </c>
    </row>
    <row r="13" spans="1:14" s="48" customFormat="1" ht="18.899999999999999" customHeight="1">
      <c r="A13" s="153" t="s">
        <v>259</v>
      </c>
      <c r="B13" s="1672">
        <v>-2393</v>
      </c>
      <c r="C13" s="1673"/>
      <c r="D13" s="1674">
        <v>-663</v>
      </c>
      <c r="E13" s="1573">
        <v>-528</v>
      </c>
      <c r="F13" s="1573">
        <v>-594</v>
      </c>
      <c r="G13" s="1573">
        <v>-608</v>
      </c>
      <c r="H13" s="1572"/>
      <c r="I13" s="1571">
        <v>-2420</v>
      </c>
      <c r="J13" s="1572"/>
      <c r="K13" s="1573">
        <v>-674</v>
      </c>
      <c r="L13" s="1573">
        <v>-507</v>
      </c>
      <c r="M13" s="1573">
        <v>-591</v>
      </c>
      <c r="N13" s="1573">
        <v>-648</v>
      </c>
    </row>
    <row r="14" spans="1:14" s="48" customFormat="1" ht="18.899999999999999" customHeight="1">
      <c r="A14" s="159" t="s">
        <v>260</v>
      </c>
      <c r="B14" s="1678">
        <v>361</v>
      </c>
      <c r="C14" s="1679"/>
      <c r="D14" s="1674">
        <v>91</v>
      </c>
      <c r="E14" s="1573">
        <v>91</v>
      </c>
      <c r="F14" s="1573">
        <v>90</v>
      </c>
      <c r="G14" s="1579">
        <v>89</v>
      </c>
      <c r="H14" s="1574"/>
      <c r="I14" s="1573">
        <v>370</v>
      </c>
      <c r="J14" s="1574"/>
      <c r="K14" s="1573">
        <v>93</v>
      </c>
      <c r="L14" s="1573">
        <v>91</v>
      </c>
      <c r="M14" s="1579">
        <v>93</v>
      </c>
      <c r="N14" s="1579">
        <v>93</v>
      </c>
    </row>
    <row r="15" spans="1:14" s="1816" customFormat="1" ht="18.899999999999999" customHeight="1">
      <c r="A15" s="184" t="s">
        <v>269</v>
      </c>
      <c r="B15" s="1817">
        <v>-13820</v>
      </c>
      <c r="C15" s="1818"/>
      <c r="D15" s="1819">
        <v>-3817</v>
      </c>
      <c r="E15" s="1820">
        <v>-3249</v>
      </c>
      <c r="F15" s="1820">
        <v>-3308</v>
      </c>
      <c r="G15" s="1821">
        <v>-3446</v>
      </c>
      <c r="H15" s="1822"/>
      <c r="I15" s="1820">
        <v>-14256</v>
      </c>
      <c r="J15" s="1822"/>
      <c r="K15" s="1820">
        <v>-3906</v>
      </c>
      <c r="L15" s="1820">
        <v>-3413</v>
      </c>
      <c r="M15" s="1821">
        <v>-3421</v>
      </c>
      <c r="N15" s="1821">
        <v>-3516</v>
      </c>
    </row>
    <row r="16" spans="1:14" s="48" customFormat="1" ht="17.399999999999999">
      <c r="A16" s="184"/>
      <c r="B16" s="822"/>
      <c r="C16" s="822"/>
      <c r="D16" s="822"/>
      <c r="E16" s="1581"/>
      <c r="F16" s="1581"/>
      <c r="G16" s="124"/>
      <c r="H16" s="1581"/>
      <c r="I16" s="1582"/>
      <c r="J16" s="1582"/>
      <c r="K16" s="1582"/>
      <c r="L16" s="1582"/>
      <c r="M16" s="1581"/>
      <c r="N16" s="1581"/>
    </row>
    <row r="17" spans="1:14" s="49" customFormat="1" ht="17.399999999999999">
      <c r="A17" s="149" t="s">
        <v>263</v>
      </c>
      <c r="B17" s="174"/>
      <c r="C17" s="174"/>
      <c r="D17" s="175"/>
      <c r="E17" s="1578"/>
      <c r="F17" s="1578"/>
      <c r="G17" s="1578"/>
      <c r="H17" s="1578"/>
      <c r="I17" s="1578"/>
      <c r="J17" s="1578"/>
      <c r="K17" s="1578"/>
      <c r="L17" s="1578"/>
      <c r="M17" s="1578"/>
      <c r="N17" s="1578"/>
    </row>
    <row r="18" spans="1:14" s="48" customFormat="1" ht="17.399999999999999">
      <c r="A18" s="1856" t="s">
        <v>262</v>
      </c>
      <c r="B18" s="1672">
        <v>9831</v>
      </c>
      <c r="C18" s="1673"/>
      <c r="D18" s="1672">
        <v>2436</v>
      </c>
      <c r="E18" s="1571">
        <v>2468</v>
      </c>
      <c r="F18" s="1571">
        <v>2479</v>
      </c>
      <c r="G18" s="1571">
        <v>2448</v>
      </c>
      <c r="H18" s="1570"/>
      <c r="I18" s="1571">
        <v>9720</v>
      </c>
      <c r="J18" s="1572"/>
      <c r="K18" s="1571">
        <v>2419</v>
      </c>
      <c r="L18" s="1571">
        <v>2464</v>
      </c>
      <c r="M18" s="1571">
        <v>2431</v>
      </c>
      <c r="N18" s="1571">
        <v>2406</v>
      </c>
    </row>
    <row r="19" spans="1:14" s="48" customFormat="1" ht="18">
      <c r="A19" s="189" t="s">
        <v>264</v>
      </c>
      <c r="B19" s="1680">
        <v>0.45500000000000002</v>
      </c>
      <c r="C19" s="1681"/>
      <c r="D19" s="1680">
        <v>0.42899999999999999</v>
      </c>
      <c r="E19" s="1583">
        <v>0.46700000000000003</v>
      </c>
      <c r="F19" s="1583">
        <v>0.46899999999999997</v>
      </c>
      <c r="G19" s="1583">
        <v>0.45500000000000002</v>
      </c>
      <c r="H19" s="1584"/>
      <c r="I19" s="1583">
        <v>0.443</v>
      </c>
      <c r="J19" s="1584"/>
      <c r="K19" s="1583">
        <v>0.42099999999999999</v>
      </c>
      <c r="L19" s="1583">
        <v>0.45100000000000001</v>
      </c>
      <c r="M19" s="1583">
        <v>0.45400000000000001</v>
      </c>
      <c r="N19" s="1583">
        <v>0.44800000000000001</v>
      </c>
    </row>
    <row r="20" spans="1:14" s="48" customFormat="1" ht="17.399999999999999">
      <c r="A20" s="1856" t="s">
        <v>259</v>
      </c>
      <c r="B20" s="1674">
        <v>758</v>
      </c>
      <c r="C20" s="1673"/>
      <c r="D20" s="1674">
        <v>169</v>
      </c>
      <c r="E20" s="1573">
        <v>254</v>
      </c>
      <c r="F20" s="1573">
        <v>218</v>
      </c>
      <c r="G20" s="1573">
        <v>117</v>
      </c>
      <c r="H20" s="1572"/>
      <c r="I20" s="1573">
        <v>697</v>
      </c>
      <c r="J20" s="1572"/>
      <c r="K20" s="1573">
        <v>148</v>
      </c>
      <c r="L20" s="1573">
        <v>203</v>
      </c>
      <c r="M20" s="1573">
        <v>214</v>
      </c>
      <c r="N20" s="1573">
        <v>132</v>
      </c>
    </row>
    <row r="21" spans="1:14" s="48" customFormat="1" ht="18">
      <c r="A21" s="189" t="s">
        <v>264</v>
      </c>
      <c r="B21" s="1680">
        <v>0.24099999999999999</v>
      </c>
      <c r="C21" s="1682"/>
      <c r="D21" s="1680">
        <v>0.20300000000000001</v>
      </c>
      <c r="E21" s="1583">
        <v>0.32500000000000001</v>
      </c>
      <c r="F21" s="1583">
        <v>0.26800000000000002</v>
      </c>
      <c r="G21" s="1583">
        <v>0.161</v>
      </c>
      <c r="H21" s="1585"/>
      <c r="I21" s="1583">
        <v>0.224</v>
      </c>
      <c r="J21" s="1585"/>
      <c r="K21" s="1583">
        <v>0.18</v>
      </c>
      <c r="L21" s="1583">
        <v>0.28599999999999998</v>
      </c>
      <c r="M21" s="1583">
        <v>0.26600000000000001</v>
      </c>
      <c r="N21" s="1583">
        <v>0.16900000000000001</v>
      </c>
    </row>
    <row r="22" spans="1:14" s="48" customFormat="1" ht="17.399999999999999">
      <c r="A22" s="184" t="s">
        <v>269</v>
      </c>
      <c r="B22" s="1675">
        <v>10589</v>
      </c>
      <c r="C22" s="1673"/>
      <c r="D22" s="1675">
        <v>2605</v>
      </c>
      <c r="E22" s="1575">
        <v>2722</v>
      </c>
      <c r="F22" s="1575">
        <v>2697</v>
      </c>
      <c r="G22" s="1575">
        <v>2565</v>
      </c>
      <c r="H22" s="1572"/>
      <c r="I22" s="1575">
        <v>10417</v>
      </c>
      <c r="J22" s="1572"/>
      <c r="K22" s="1575">
        <v>2567</v>
      </c>
      <c r="L22" s="1575">
        <v>2667</v>
      </c>
      <c r="M22" s="1575">
        <v>2645</v>
      </c>
      <c r="N22" s="1575">
        <v>2538</v>
      </c>
    </row>
    <row r="23" spans="1:14" s="48" customFormat="1" ht="18">
      <c r="A23" s="189" t="s">
        <v>264</v>
      </c>
      <c r="B23" s="1680">
        <v>0.434</v>
      </c>
      <c r="C23" s="1681"/>
      <c r="D23" s="1680">
        <v>0.40600000000000003</v>
      </c>
      <c r="E23" s="1583">
        <v>0.45600000000000002</v>
      </c>
      <c r="F23" s="1583">
        <v>0.44900000000000001</v>
      </c>
      <c r="G23" s="1583">
        <v>0.42699999999999999</v>
      </c>
      <c r="H23" s="1584"/>
      <c r="I23" s="1583">
        <v>0.42199999999999999</v>
      </c>
      <c r="J23" s="1584"/>
      <c r="K23" s="1583">
        <v>0.39700000000000002</v>
      </c>
      <c r="L23" s="1583">
        <v>0.439</v>
      </c>
      <c r="M23" s="1583">
        <v>0.436</v>
      </c>
      <c r="N23" s="1583">
        <v>0.41899999999999998</v>
      </c>
    </row>
    <row r="24" spans="1:14" s="48" customFormat="1" ht="17.399999999999999">
      <c r="A24" s="198"/>
      <c r="B24" s="1683"/>
      <c r="C24" s="1683"/>
      <c r="D24" s="1683"/>
      <c r="E24" s="476"/>
      <c r="F24" s="476"/>
      <c r="G24" s="47"/>
      <c r="H24" s="478"/>
      <c r="I24" s="478"/>
      <c r="J24" s="478"/>
      <c r="K24" s="478"/>
      <c r="L24" s="478"/>
      <c r="M24" s="478"/>
      <c r="N24" s="478"/>
    </row>
    <row r="25" spans="1:14" s="49" customFormat="1" ht="17.399999999999999">
      <c r="A25" s="149" t="s">
        <v>265</v>
      </c>
      <c r="B25" s="174"/>
      <c r="C25" s="149"/>
      <c r="D25" s="175"/>
      <c r="E25" s="1578"/>
      <c r="F25" s="1578"/>
      <c r="G25" s="1578"/>
      <c r="H25" s="1578"/>
      <c r="I25" s="1578"/>
      <c r="J25" s="1578"/>
      <c r="K25" s="1578"/>
      <c r="L25" s="1578"/>
      <c r="M25" s="1578"/>
      <c r="N25" s="1578"/>
    </row>
    <row r="26" spans="1:14" s="48" customFormat="1" ht="17.399999999999999">
      <c r="A26" s="1856" t="s">
        <v>262</v>
      </c>
      <c r="B26" s="1672">
        <v>3746</v>
      </c>
      <c r="C26" s="1673"/>
      <c r="D26" s="1674">
        <v>907</v>
      </c>
      <c r="E26" s="1588">
        <v>919</v>
      </c>
      <c r="F26" s="1573">
        <v>945</v>
      </c>
      <c r="G26" s="1573">
        <v>975</v>
      </c>
      <c r="H26" s="1570"/>
      <c r="I26" s="1571">
        <v>4421</v>
      </c>
      <c r="J26" s="1586"/>
      <c r="K26" s="1573">
        <v>975</v>
      </c>
      <c r="L26" s="1571">
        <v>1123</v>
      </c>
      <c r="M26" s="1571">
        <v>1271</v>
      </c>
      <c r="N26" s="1571">
        <v>1052</v>
      </c>
    </row>
    <row r="27" spans="1:14" s="48" customFormat="1" ht="18">
      <c r="A27" s="189" t="s">
        <v>270</v>
      </c>
      <c r="B27" s="1684">
        <v>0.17327350941301634</v>
      </c>
      <c r="C27" s="1685"/>
      <c r="D27" s="1684">
        <v>0.15965499031860589</v>
      </c>
      <c r="E27" s="1587">
        <v>0.17405303030303029</v>
      </c>
      <c r="F27" s="1587">
        <v>0.17887563884156729</v>
      </c>
      <c r="G27" s="1587">
        <v>0.18099999999999999</v>
      </c>
      <c r="H27" s="1584"/>
      <c r="I27" s="1583">
        <v>0.20163276475417313</v>
      </c>
      <c r="J27" s="1584"/>
      <c r="K27" s="1583">
        <v>0.16974233983286907</v>
      </c>
      <c r="L27" s="1583">
        <v>0.2056399926753342</v>
      </c>
      <c r="M27" s="1583">
        <v>0.23699999999999999</v>
      </c>
      <c r="N27" s="1583">
        <v>0.19601267002049563</v>
      </c>
    </row>
    <row r="28" spans="1:14" s="48" customFormat="1" ht="17.399999999999999">
      <c r="A28" s="1856" t="s">
        <v>259</v>
      </c>
      <c r="B28" s="1686">
        <v>151</v>
      </c>
      <c r="C28" s="1687"/>
      <c r="D28" s="1686">
        <v>56</v>
      </c>
      <c r="E28" s="1588">
        <v>35</v>
      </c>
      <c r="F28" s="1588">
        <v>33</v>
      </c>
      <c r="G28" s="1588">
        <v>27</v>
      </c>
      <c r="H28" s="1572"/>
      <c r="I28" s="1573">
        <v>160</v>
      </c>
      <c r="J28" s="1586"/>
      <c r="K28" s="1573">
        <v>54</v>
      </c>
      <c r="L28" s="1573">
        <v>36</v>
      </c>
      <c r="M28" s="1573">
        <v>36</v>
      </c>
      <c r="N28" s="1573">
        <v>34</v>
      </c>
    </row>
    <row r="29" spans="1:14" s="48" customFormat="1" ht="18">
      <c r="A29" s="189" t="s">
        <v>270</v>
      </c>
      <c r="B29" s="1684">
        <v>4.7921294827039038E-2</v>
      </c>
      <c r="C29" s="1688"/>
      <c r="D29" s="1684">
        <v>6.7307692307692304E-2</v>
      </c>
      <c r="E29" s="1587">
        <v>4.4757033248081841E-2</v>
      </c>
      <c r="F29" s="1587">
        <v>4.064039408866995E-2</v>
      </c>
      <c r="G29" s="1587">
        <v>3.6999999999999998E-2</v>
      </c>
      <c r="H29" s="1584"/>
      <c r="I29" s="1583">
        <v>5.1331408405518128E-2</v>
      </c>
      <c r="J29" s="1589"/>
      <c r="K29" s="1583">
        <v>6.569343065693431E-2</v>
      </c>
      <c r="L29" s="1583">
        <v>5.0704225352112678E-2</v>
      </c>
      <c r="M29" s="1583">
        <v>4.4999999999999998E-2</v>
      </c>
      <c r="N29" s="1583">
        <v>4.3589743589743588E-2</v>
      </c>
    </row>
    <row r="30" spans="1:14" s="48" customFormat="1" ht="17.399999999999999">
      <c r="A30" s="184" t="s">
        <v>261</v>
      </c>
      <c r="B30" s="1689">
        <v>3897</v>
      </c>
      <c r="C30" s="1690"/>
      <c r="D30" s="1691">
        <v>963</v>
      </c>
      <c r="E30" s="1590">
        <v>954</v>
      </c>
      <c r="F30" s="1590">
        <v>978</v>
      </c>
      <c r="G30" s="1575">
        <v>1002</v>
      </c>
      <c r="H30" s="1572"/>
      <c r="I30" s="1575">
        <v>4581</v>
      </c>
      <c r="J30" s="1591"/>
      <c r="K30" s="1575">
        <v>1029</v>
      </c>
      <c r="L30" s="1580">
        <v>1159</v>
      </c>
      <c r="M30" s="1575">
        <v>1307</v>
      </c>
      <c r="N30" s="1575">
        <v>1086</v>
      </c>
    </row>
    <row r="31" spans="1:14" s="48" customFormat="1" ht="18">
      <c r="A31" s="189" t="s">
        <v>270</v>
      </c>
      <c r="B31" s="1684">
        <v>0.15965422590028269</v>
      </c>
      <c r="C31" s="1692"/>
      <c r="D31" s="1684">
        <v>0.14995328558081594</v>
      </c>
      <c r="E31" s="1583">
        <v>0.15977223245687489</v>
      </c>
      <c r="F31" s="1583">
        <v>0.16286427976686094</v>
      </c>
      <c r="G31" s="1587">
        <v>0.16700000000000001</v>
      </c>
      <c r="H31" s="1589"/>
      <c r="I31" s="1592">
        <v>0.18566854456288251</v>
      </c>
      <c r="J31" s="1589"/>
      <c r="K31" s="1583">
        <v>0.15896802101035068</v>
      </c>
      <c r="L31" s="1583">
        <v>0.19062499999999999</v>
      </c>
      <c r="M31" s="1592">
        <v>0.215</v>
      </c>
      <c r="N31" s="1592">
        <v>0.17938553022794845</v>
      </c>
    </row>
  </sheetData>
  <printOptions horizontalCentered="1"/>
  <pageMargins left="0.51181102362204722" right="0.51181102362204722" top="0.51181102362204722" bottom="0.51181102362204722" header="0.51181102362204722" footer="0.51181102362204722"/>
  <pageSetup scale="53" firstPageNumber="2" orientation="landscape" useFirstPageNumber="1" r:id="rId1"/>
  <headerFooter scaleWithDoc="0">
    <oddFooter>&amp;R&amp;8BCE Information financière supplémentaire – Quatrième trimestre de 2024 Page 5</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7475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475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44140625" defaultRowHeight="16.8" outlineLevelRow="1" outlineLevelCol="1"/>
  <cols>
    <col min="1" max="1" width="25.44140625" style="47" hidden="1" customWidth="1" outlineLevel="1"/>
    <col min="2" max="2" width="25.5546875" style="47" hidden="1" customWidth="1" outlineLevel="1"/>
    <col min="3" max="3" width="28.44140625" style="47" hidden="1" customWidth="1" outlineLevel="1"/>
    <col min="4" max="4" width="97" style="47" customWidth="1" collapsed="1"/>
    <col min="5" max="5" width="12.5546875" style="47" customWidth="1"/>
    <col min="6" max="6" width="1.5546875" style="47" customWidth="1"/>
    <col min="7" max="7" width="12.5546875" style="47" customWidth="1" outlineLevel="1"/>
    <col min="8" max="9" width="12.5546875" style="47" customWidth="1"/>
    <col min="10" max="10" width="12.5546875" style="123" customWidth="1"/>
    <col min="11" max="11" width="1.5546875" style="47" customWidth="1"/>
    <col min="12" max="12" width="12.5546875" style="47" customWidth="1"/>
    <col min="13" max="13" width="1.5546875" style="47" customWidth="1"/>
    <col min="14" max="14" width="12.5546875" style="123" customWidth="1"/>
    <col min="15" max="19" width="12.5546875" style="47" customWidth="1"/>
    <col min="20" max="20" width="19.5546875" style="47" bestFit="1" customWidth="1"/>
    <col min="21" max="16384" width="9.44140625" style="47"/>
  </cols>
  <sheetData>
    <row r="1" spans="1:19" hidden="1" outlineLevel="1">
      <c r="A1" t="s">
        <v>120</v>
      </c>
      <c r="B1" s="47" t="s">
        <v>119</v>
      </c>
    </row>
    <row r="2" spans="1:19" hidden="1" outlineLevel="1">
      <c r="A2" t="s">
        <v>5</v>
      </c>
      <c r="B2" s="47" t="s">
        <v>5</v>
      </c>
    </row>
    <row r="3" spans="1:19" hidden="1" outlineLevel="1">
      <c r="A3" t="s">
        <v>113</v>
      </c>
      <c r="B3" t="s">
        <v>113</v>
      </c>
      <c r="C3" t="s">
        <v>60</v>
      </c>
    </row>
    <row r="4" spans="1:19" hidden="1" outlineLevel="1">
      <c r="A4" t="s">
        <v>61</v>
      </c>
      <c r="B4" t="s">
        <v>66</v>
      </c>
    </row>
    <row r="5" spans="1:19" hidden="1" outlineLevel="1">
      <c r="A5" t="s">
        <v>62</v>
      </c>
      <c r="B5" t="s">
        <v>67</v>
      </c>
    </row>
    <row r="6" spans="1:19" hidden="1" outlineLevel="1">
      <c r="A6" t="s">
        <v>63</v>
      </c>
      <c r="B6" t="s">
        <v>68</v>
      </c>
    </row>
    <row r="7" spans="1:19" hidden="1" outlineLevel="1">
      <c r="A7" t="s">
        <v>64</v>
      </c>
      <c r="B7" t="s">
        <v>69</v>
      </c>
    </row>
    <row r="8" spans="1:19" hidden="1" outlineLevel="1">
      <c r="A8" t="s">
        <v>55</v>
      </c>
      <c r="B8" t="s">
        <v>70</v>
      </c>
    </row>
    <row r="9" spans="1:19" hidden="1" outlineLevel="1">
      <c r="B9" t="s">
        <v>63</v>
      </c>
    </row>
    <row r="10" spans="1:19" hidden="1" outlineLevel="1">
      <c r="A10" s="124"/>
      <c r="B10" t="s">
        <v>71</v>
      </c>
      <c r="C10" s="124"/>
    </row>
    <row r="11" spans="1:19" hidden="1" outlineLevel="1"/>
    <row r="12" spans="1:19" hidden="1" outlineLevel="1">
      <c r="B12" s="124"/>
      <c r="C12" s="124"/>
      <c r="D12" s="124"/>
      <c r="E12" s="124"/>
      <c r="F12" s="124"/>
      <c r="G12" s="124"/>
      <c r="H12" s="124"/>
      <c r="I12" s="124"/>
      <c r="J12" s="125"/>
      <c r="K12" s="124"/>
      <c r="L12" s="124"/>
      <c r="M12" s="124"/>
      <c r="N12" s="125"/>
      <c r="O12" s="124"/>
      <c r="P12" s="124"/>
      <c r="Q12" s="124"/>
      <c r="R12" s="124"/>
      <c r="S12" s="124"/>
    </row>
    <row r="13" spans="1:19" hidden="1" outlineLevel="1">
      <c r="B13" s="124"/>
      <c r="C13" s="124"/>
      <c r="D13" s="124"/>
      <c r="E13" s="124"/>
      <c r="F13" s="124"/>
      <c r="G13" s="124"/>
      <c r="H13" s="124"/>
      <c r="I13" s="124"/>
      <c r="J13" s="125"/>
      <c r="K13" s="124"/>
      <c r="L13" s="124"/>
      <c r="M13" s="124"/>
      <c r="N13" s="125"/>
      <c r="O13" s="124"/>
      <c r="P13" s="124"/>
      <c r="Q13" s="124"/>
      <c r="R13" s="124"/>
      <c r="S13" s="124"/>
    </row>
    <row r="14" spans="1:19" hidden="1" outlineLevel="1">
      <c r="B14" s="124"/>
      <c r="C14" s="124"/>
      <c r="D14" s="124"/>
      <c r="E14" s="124"/>
      <c r="F14" s="124"/>
      <c r="G14" s="124"/>
      <c r="H14" s="124"/>
      <c r="I14" s="124"/>
      <c r="J14" s="125"/>
      <c r="K14" s="124"/>
      <c r="L14" s="124"/>
      <c r="M14" s="124"/>
      <c r="N14" s="124"/>
      <c r="O14" s="124"/>
      <c r="P14" s="124"/>
      <c r="Q14" s="124"/>
      <c r="R14" s="124"/>
      <c r="S14" s="124"/>
    </row>
    <row r="15" spans="1:19" hidden="1" outlineLevel="1">
      <c r="B15" s="124"/>
      <c r="C15" s="124"/>
      <c r="D15" s="124"/>
      <c r="E15" s="42" t="s">
        <v>173</v>
      </c>
      <c r="F15" s="42"/>
      <c r="G15" s="42" t="s">
        <v>140</v>
      </c>
      <c r="H15" s="42"/>
      <c r="I15" s="42"/>
      <c r="J15" s="51"/>
      <c r="K15" s="124"/>
      <c r="L15" s="42"/>
      <c r="M15" s="124"/>
      <c r="N15" s="42"/>
      <c r="O15" s="42"/>
      <c r="P15" s="42"/>
      <c r="Q15" s="42"/>
      <c r="R15" s="42"/>
      <c r="S15" s="42"/>
    </row>
    <row r="16" spans="1:19" hidden="1" outlineLevel="1">
      <c r="B16" s="124"/>
      <c r="C16" s="125" t="s">
        <v>20</v>
      </c>
      <c r="D16" s="124"/>
      <c r="E16" s="124"/>
      <c r="F16" s="124"/>
      <c r="G16" s="124"/>
      <c r="H16" s="124"/>
      <c r="I16" s="124"/>
      <c r="J16" s="125"/>
      <c r="K16" s="124"/>
      <c r="L16" s="124"/>
      <c r="M16" s="124"/>
      <c r="N16" s="124"/>
      <c r="O16" s="124"/>
      <c r="P16" s="124"/>
      <c r="Q16" s="124"/>
      <c r="R16" s="124"/>
      <c r="S16" s="124"/>
    </row>
    <row r="17" spans="1:29" s="48" customFormat="1" ht="24" collapsed="1">
      <c r="B17" s="126"/>
      <c r="C17" s="127"/>
      <c r="D17" s="127"/>
      <c r="E17" s="127"/>
      <c r="F17" s="127"/>
      <c r="G17" s="127"/>
      <c r="H17" s="126"/>
      <c r="I17" s="126"/>
      <c r="J17" s="127"/>
      <c r="K17" s="127"/>
      <c r="L17" s="126"/>
      <c r="M17" s="126"/>
      <c r="N17" s="128"/>
      <c r="O17" s="129"/>
      <c r="P17" s="129"/>
      <c r="Q17" s="130" t="s">
        <v>161</v>
      </c>
      <c r="R17" s="130"/>
      <c r="S17" s="130"/>
    </row>
    <row r="18" spans="1:29" s="48" customFormat="1" ht="21">
      <c r="B18" s="126"/>
      <c r="C18" s="127"/>
      <c r="D18" s="127"/>
      <c r="E18" s="127"/>
      <c r="F18" s="127"/>
      <c r="G18" s="127"/>
      <c r="H18" s="126"/>
      <c r="I18" s="126"/>
      <c r="J18" s="127"/>
      <c r="K18" s="127"/>
      <c r="L18" s="126"/>
      <c r="M18" s="126"/>
      <c r="N18" s="128"/>
      <c r="O18" s="129"/>
      <c r="P18" s="129"/>
      <c r="Q18" s="130" t="s">
        <v>19</v>
      </c>
      <c r="R18" s="130"/>
      <c r="S18" s="130"/>
    </row>
    <row r="19" spans="1:29" s="48" customFormat="1" ht="18" customHeight="1">
      <c r="B19" s="126"/>
      <c r="C19" s="127"/>
      <c r="D19" s="127"/>
      <c r="E19" s="127"/>
      <c r="F19" s="127"/>
      <c r="G19" s="127"/>
      <c r="H19" s="126"/>
      <c r="I19" s="126"/>
      <c r="J19" s="127"/>
      <c r="K19" s="127"/>
      <c r="L19" s="126"/>
      <c r="M19" s="126"/>
      <c r="N19" s="127"/>
      <c r="O19" s="126"/>
      <c r="P19" s="126"/>
      <c r="Q19" s="127"/>
      <c r="R19" s="127"/>
      <c r="S19" s="127"/>
    </row>
    <row r="20" spans="1:29" s="48" customFormat="1" ht="36" thickBot="1">
      <c r="A20" s="131"/>
      <c r="B20" s="132"/>
      <c r="C20" s="133"/>
      <c r="D20" s="134" t="s">
        <v>15</v>
      </c>
      <c r="E20" s="135" t="s">
        <v>176</v>
      </c>
      <c r="F20" s="136"/>
      <c r="G20" s="137" t="s">
        <v>148</v>
      </c>
      <c r="H20" s="138" t="s">
        <v>149</v>
      </c>
      <c r="I20" s="138" t="s">
        <v>150</v>
      </c>
      <c r="J20" s="138" t="s">
        <v>147</v>
      </c>
      <c r="K20" s="139"/>
      <c r="L20" s="140" t="s">
        <v>141</v>
      </c>
      <c r="M20" s="141"/>
      <c r="N20" s="142" t="s">
        <v>139</v>
      </c>
      <c r="O20" s="142" t="s">
        <v>135</v>
      </c>
      <c r="P20" s="142" t="s">
        <v>133</v>
      </c>
      <c r="Q20" s="143" t="s">
        <v>126</v>
      </c>
      <c r="R20"/>
      <c r="S20" s="71" t="s">
        <v>143</v>
      </c>
      <c r="T20" s="71" t="s">
        <v>127</v>
      </c>
      <c r="U20"/>
      <c r="V20"/>
      <c r="W20"/>
      <c r="X20"/>
      <c r="Y20"/>
      <c r="Z20"/>
      <c r="AA20"/>
      <c r="AB20"/>
      <c r="AC20"/>
    </row>
    <row r="21" spans="1:29" s="48" customFormat="1" ht="18.75" customHeight="1">
      <c r="B21" s="126"/>
      <c r="C21" s="127"/>
      <c r="D21" s="144"/>
      <c r="E21" s="144"/>
      <c r="F21" s="144"/>
      <c r="G21" s="144"/>
      <c r="H21" s="145"/>
      <c r="I21" s="145"/>
      <c r="J21" s="144"/>
      <c r="K21" s="144"/>
      <c r="L21" s="145"/>
      <c r="M21" s="145"/>
      <c r="N21" s="145"/>
      <c r="O21" s="145"/>
      <c r="P21" s="145"/>
      <c r="Q21" s="146"/>
      <c r="R21"/>
      <c r="S21"/>
      <c r="T21"/>
      <c r="U21"/>
      <c r="V21"/>
      <c r="W21"/>
      <c r="X21"/>
      <c r="Y21"/>
      <c r="Z21"/>
      <c r="AA21"/>
      <c r="AB21"/>
      <c r="AC21"/>
    </row>
    <row r="22" spans="1:29" s="49" customFormat="1" ht="18" customHeight="1">
      <c r="B22" s="147"/>
      <c r="C22" s="148"/>
      <c r="D22" s="149" t="s">
        <v>112</v>
      </c>
      <c r="E22" s="149"/>
      <c r="F22" s="149"/>
      <c r="G22" s="149"/>
      <c r="H22" s="150"/>
      <c r="I22" s="150"/>
      <c r="J22" s="149"/>
      <c r="K22" s="149"/>
      <c r="L22" s="150"/>
      <c r="M22" s="150"/>
      <c r="N22" s="150"/>
      <c r="O22" s="150"/>
      <c r="P22" s="150"/>
      <c r="Q22" s="151"/>
      <c r="R22"/>
      <c r="S22"/>
      <c r="T22"/>
      <c r="U22"/>
      <c r="V22"/>
      <c r="W22"/>
      <c r="X22"/>
      <c r="Y22"/>
      <c r="Z22"/>
      <c r="AA22"/>
      <c r="AB22"/>
      <c r="AC22"/>
    </row>
    <row r="23" spans="1:29" s="48" customFormat="1" ht="18" customHeight="1">
      <c r="B23" s="43" t="s">
        <v>59</v>
      </c>
      <c r="C23" s="152" t="s">
        <v>56</v>
      </c>
      <c r="D23" s="153" t="s">
        <v>21</v>
      </c>
      <c r="E23" s="154" t="e">
        <f>ROUND(_xll.EPMRetrieveData($A$1,$B$23,$A$2,$A$3,$A$4,$A$5,E15,$A$6,$A$7,$C$23)/1000000,0)</f>
        <v>#VALUE!</v>
      </c>
      <c r="F23" s="154"/>
      <c r="G23" s="154" t="e">
        <f>E23-H23-I23-J23</f>
        <v>#VALUE!</v>
      </c>
      <c r="H23" s="155">
        <v>2466</v>
      </c>
      <c r="I23" s="155">
        <v>2246</v>
      </c>
      <c r="J23" s="155">
        <v>2210</v>
      </c>
      <c r="K23" s="156"/>
      <c r="L23" s="155">
        <v>8999</v>
      </c>
      <c r="M23" s="157"/>
      <c r="N23" s="155">
        <v>2475</v>
      </c>
      <c r="O23" s="155">
        <v>2296</v>
      </c>
      <c r="P23" s="155">
        <v>2128</v>
      </c>
      <c r="Q23" s="155">
        <v>2100</v>
      </c>
      <c r="R23"/>
      <c r="S23" t="e">
        <f>SUM(G23:J23)=E23</f>
        <v>#VALUE!</v>
      </c>
      <c r="T23" t="b">
        <f>SUM(N23:Q23)=L23</f>
        <v>1</v>
      </c>
      <c r="U23"/>
      <c r="V23" s="507"/>
      <c r="W23"/>
      <c r="X23"/>
      <c r="Y23"/>
      <c r="Z23"/>
      <c r="AA23"/>
      <c r="AB23"/>
      <c r="AC23"/>
    </row>
    <row r="24" spans="1:29" s="48" customFormat="1" ht="18" customHeight="1">
      <c r="B24" s="43"/>
      <c r="C24" s="44" t="s">
        <v>57</v>
      </c>
      <c r="D24" s="153" t="s">
        <v>22</v>
      </c>
      <c r="E24" s="154" t="e">
        <f>(ROUND(_xll.EPMRetrieveData($A$1,$B$23,$A$2,$C$24,$A$3,$A$4,$A$5,E15,$A$6,$A$7)/1000000,0))-1</f>
        <v>#VALUE!</v>
      </c>
      <c r="F24" s="154"/>
      <c r="G24" s="154" t="e">
        <f>E24-H24-I24-J24</f>
        <v>#VALUE!</v>
      </c>
      <c r="H24" s="155">
        <v>3046</v>
      </c>
      <c r="I24" s="155">
        <v>2995</v>
      </c>
      <c r="J24" s="155">
        <v>3013</v>
      </c>
      <c r="K24" s="156"/>
      <c r="L24" s="155">
        <v>12178</v>
      </c>
      <c r="M24" s="157"/>
      <c r="N24" s="155">
        <v>3079</v>
      </c>
      <c r="O24" s="155">
        <v>3015</v>
      </c>
      <c r="P24" s="155">
        <v>3003</v>
      </c>
      <c r="Q24" s="155">
        <v>3081</v>
      </c>
      <c r="R24"/>
      <c r="S24" t="e">
        <f t="shared" ref="S24:S53" si="0">SUM(G24:J24)=E24</f>
        <v>#VALUE!</v>
      </c>
      <c r="T24" t="b">
        <f t="shared" ref="T24:T53" si="1">SUM(N24:Q24)=L24</f>
        <v>1</v>
      </c>
      <c r="U24"/>
      <c r="V24"/>
      <c r="W24"/>
      <c r="X24"/>
      <c r="Y24"/>
      <c r="Z24"/>
      <c r="AA24"/>
      <c r="AB24"/>
      <c r="AC24"/>
    </row>
    <row r="25" spans="1:29" s="48" customFormat="1" ht="18" customHeight="1">
      <c r="B25" s="43"/>
      <c r="C25" s="45" t="s">
        <v>96</v>
      </c>
      <c r="D25" s="153" t="s">
        <v>23</v>
      </c>
      <c r="E25" s="154" t="e">
        <f>ROUND(_xll.EPMRetrieveData($A$1,$B$23,$A$2,$C$25,$A$3,$A$4,$A$5,E15,$A$6,$A$7)/1000000,0)</f>
        <v>#VALUE!</v>
      </c>
      <c r="F25" s="154"/>
      <c r="G25" s="154" t="e">
        <f>E25-H25-I25-J25</f>
        <v>#VALUE!</v>
      </c>
      <c r="H25" s="155">
        <v>719</v>
      </c>
      <c r="I25" s="155">
        <v>821</v>
      </c>
      <c r="J25" s="155">
        <v>825</v>
      </c>
      <c r="K25" s="156"/>
      <c r="L25" s="155">
        <v>3036</v>
      </c>
      <c r="M25" s="157"/>
      <c r="N25" s="155">
        <v>849</v>
      </c>
      <c r="O25" s="155">
        <v>719</v>
      </c>
      <c r="P25" s="155">
        <v>755</v>
      </c>
      <c r="Q25" s="155">
        <v>713</v>
      </c>
      <c r="R25"/>
      <c r="S25" t="e">
        <f t="shared" si="0"/>
        <v>#VALUE!</v>
      </c>
      <c r="T25" t="b">
        <f t="shared" si="1"/>
        <v>1</v>
      </c>
      <c r="U25"/>
      <c r="V25"/>
      <c r="W25"/>
      <c r="X25"/>
      <c r="Y25"/>
      <c r="Z25"/>
      <c r="AA25"/>
      <c r="AB25"/>
      <c r="AC25"/>
    </row>
    <row r="26" spans="1:29" s="48" customFormat="1" ht="18" customHeight="1">
      <c r="B26" s="158"/>
      <c r="C26" s="158"/>
      <c r="D26" s="159" t="s">
        <v>24</v>
      </c>
      <c r="E26" s="160" t="e">
        <f>E27-E23-E24-E25</f>
        <v>#VALUE!</v>
      </c>
      <c r="F26" s="160"/>
      <c r="G26" s="160" t="e">
        <f>E26-H26-I26-J26</f>
        <v>#VALUE!</v>
      </c>
      <c r="H26" s="155">
        <v>-207</v>
      </c>
      <c r="I26" s="161">
        <v>-201</v>
      </c>
      <c r="J26" s="161">
        <v>-198</v>
      </c>
      <c r="K26" s="162"/>
      <c r="L26" s="161">
        <v>-764</v>
      </c>
      <c r="M26" s="162"/>
      <c r="N26" s="155">
        <v>-194</v>
      </c>
      <c r="O26" s="161">
        <v>-194</v>
      </c>
      <c r="P26" s="161">
        <v>-188</v>
      </c>
      <c r="Q26" s="161">
        <v>-188</v>
      </c>
      <c r="R26"/>
      <c r="S26" t="e">
        <f t="shared" si="0"/>
        <v>#VALUE!</v>
      </c>
      <c r="T26" t="b">
        <f t="shared" si="1"/>
        <v>1</v>
      </c>
      <c r="U26"/>
      <c r="V26"/>
      <c r="W26"/>
      <c r="X26"/>
      <c r="Y26"/>
      <c r="Z26"/>
      <c r="AA26"/>
      <c r="AB26"/>
      <c r="AC26"/>
    </row>
    <row r="27" spans="1:29" s="48" customFormat="1" ht="18" customHeight="1" thickBot="1">
      <c r="B27" s="43"/>
      <c r="C27" s="41" t="s">
        <v>58</v>
      </c>
      <c r="D27" s="163" t="s">
        <v>95</v>
      </c>
      <c r="E27" s="164" t="e">
        <f>ROUND(_xll.EPMRetrieveData($A$1,$B$23,$A$2,$C$27,$A$3,$A$4,$A$5,E15,$A$6,$A$7)/1000000,0)</f>
        <v>#VALUE!</v>
      </c>
      <c r="F27" s="154"/>
      <c r="G27" s="164" t="e">
        <f>E27-H27-I27-J27</f>
        <v>#VALUE!</v>
      </c>
      <c r="H27" s="165">
        <v>6024</v>
      </c>
      <c r="I27" s="165">
        <v>5861</v>
      </c>
      <c r="J27" s="165">
        <v>5850</v>
      </c>
      <c r="K27" s="166"/>
      <c r="L27" s="165">
        <v>23449</v>
      </c>
      <c r="M27" s="167"/>
      <c r="N27" s="165">
        <v>6209</v>
      </c>
      <c r="O27" s="165">
        <v>5836</v>
      </c>
      <c r="P27" s="165">
        <v>5698</v>
      </c>
      <c r="Q27" s="165">
        <v>5706</v>
      </c>
      <c r="R27"/>
      <c r="S27" t="e">
        <f t="shared" si="0"/>
        <v>#VALUE!</v>
      </c>
      <c r="T27" t="b">
        <f t="shared" si="1"/>
        <v>1</v>
      </c>
      <c r="U27"/>
      <c r="V27"/>
      <c r="W27"/>
      <c r="X27"/>
      <c r="Y27"/>
      <c r="Z27"/>
      <c r="AA27"/>
      <c r="AB27"/>
      <c r="AC27"/>
    </row>
    <row r="28" spans="1:29" s="48" customFormat="1" ht="18" customHeight="1">
      <c r="B28" s="158"/>
      <c r="C28" s="168"/>
      <c r="D28" s="169"/>
      <c r="E28" s="170"/>
      <c r="F28" s="170"/>
      <c r="G28" s="170"/>
      <c r="H28" s="171"/>
      <c r="I28" s="171"/>
      <c r="J28" s="171"/>
      <c r="K28" s="171"/>
      <c r="L28" s="171"/>
      <c r="M28" s="171"/>
      <c r="N28" s="171"/>
      <c r="O28" s="171"/>
      <c r="P28" s="171"/>
      <c r="Q28" s="171"/>
      <c r="R28"/>
      <c r="S28"/>
      <c r="T28"/>
      <c r="U28"/>
      <c r="V28"/>
      <c r="W28"/>
      <c r="X28"/>
      <c r="Y28"/>
      <c r="Z28"/>
      <c r="AA28"/>
      <c r="AB28"/>
      <c r="AC28"/>
    </row>
    <row r="29" spans="1:29" s="49" customFormat="1" ht="18" customHeight="1">
      <c r="B29" s="172"/>
      <c r="C29" s="173"/>
      <c r="D29" s="149" t="s">
        <v>54</v>
      </c>
      <c r="E29" s="150"/>
      <c r="F29" s="150"/>
      <c r="G29" s="150"/>
      <c r="H29" s="174"/>
      <c r="I29" s="174"/>
      <c r="J29" s="174"/>
      <c r="K29" s="175"/>
      <c r="L29" s="174"/>
      <c r="M29" s="174"/>
      <c r="N29" s="174"/>
      <c r="O29" s="174"/>
      <c r="P29" s="174"/>
      <c r="Q29" s="174"/>
      <c r="R29"/>
      <c r="S29"/>
      <c r="T29"/>
      <c r="U29"/>
      <c r="V29"/>
      <c r="W29"/>
      <c r="X29"/>
      <c r="Y29"/>
      <c r="Z29"/>
      <c r="AA29"/>
      <c r="AB29"/>
      <c r="AC29"/>
    </row>
    <row r="30" spans="1:29" s="48" customFormat="1" ht="18" customHeight="1">
      <c r="B30" s="158"/>
      <c r="C30" s="168"/>
      <c r="D30" s="176" t="s">
        <v>21</v>
      </c>
      <c r="E30" s="177" t="e">
        <f>(E37-E23)</f>
        <v>#VALUE!</v>
      </c>
      <c r="F30" s="177"/>
      <c r="G30" s="177" t="e">
        <f>E30-H30-I30-J30</f>
        <v>#VALUE!</v>
      </c>
      <c r="H30" s="178">
        <v>-1377</v>
      </c>
      <c r="I30" s="178">
        <v>-1197</v>
      </c>
      <c r="J30" s="178">
        <v>-1201</v>
      </c>
      <c r="K30" s="179"/>
      <c r="L30" s="178">
        <v>-5146</v>
      </c>
      <c r="M30" s="180"/>
      <c r="N30" s="178">
        <v>-1524</v>
      </c>
      <c r="O30" s="178">
        <v>-1286</v>
      </c>
      <c r="P30" s="178">
        <v>-1159</v>
      </c>
      <c r="Q30" s="178">
        <v>-1177</v>
      </c>
      <c r="R30"/>
      <c r="S30" t="e">
        <f t="shared" si="0"/>
        <v>#VALUE!</v>
      </c>
      <c r="T30" t="b">
        <f t="shared" si="1"/>
        <v>1</v>
      </c>
      <c r="U30"/>
      <c r="V30"/>
      <c r="W30"/>
      <c r="X30"/>
      <c r="Y30"/>
      <c r="Z30"/>
      <c r="AA30"/>
      <c r="AB30"/>
      <c r="AC30"/>
    </row>
    <row r="31" spans="1:29" s="48" customFormat="1" ht="18" customHeight="1">
      <c r="B31" s="158"/>
      <c r="C31" s="168"/>
      <c r="D31" s="153" t="s">
        <v>22</v>
      </c>
      <c r="E31" s="177" t="e">
        <f>E39-E24</f>
        <v>#VALUE!</v>
      </c>
      <c r="F31" s="211"/>
      <c r="G31" s="177" t="e">
        <f>E31-H31-I31-J31</f>
        <v>#VALUE!</v>
      </c>
      <c r="H31" s="178">
        <v>-1729</v>
      </c>
      <c r="I31" s="178">
        <v>-1680</v>
      </c>
      <c r="J31" s="178">
        <v>-1646</v>
      </c>
      <c r="K31" s="179"/>
      <c r="L31" s="178">
        <v>-6863</v>
      </c>
      <c r="M31" s="180"/>
      <c r="N31" s="178">
        <v>-1753</v>
      </c>
      <c r="O31" s="178">
        <v>-1682</v>
      </c>
      <c r="P31" s="178">
        <v>-1710</v>
      </c>
      <c r="Q31" s="178">
        <v>-1718</v>
      </c>
      <c r="R31"/>
      <c r="S31" t="e">
        <f t="shared" si="0"/>
        <v>#VALUE!</v>
      </c>
      <c r="T31" t="b">
        <f t="shared" si="1"/>
        <v>1</v>
      </c>
      <c r="U31"/>
      <c r="V31"/>
      <c r="W31"/>
      <c r="X31"/>
      <c r="Y31"/>
      <c r="Z31"/>
      <c r="AA31"/>
      <c r="AB31"/>
      <c r="AC31"/>
    </row>
    <row r="32" spans="1:29" s="48" customFormat="1" ht="18" customHeight="1">
      <c r="B32" s="158"/>
      <c r="C32" s="168"/>
      <c r="D32" s="153" t="s">
        <v>23</v>
      </c>
      <c r="E32" s="177" t="e">
        <f>E41-E25</f>
        <v>#VALUE!</v>
      </c>
      <c r="F32" s="177"/>
      <c r="G32" s="177" t="e">
        <f>E32-H32-I32-J32</f>
        <v>#VALUE!</v>
      </c>
      <c r="H32" s="178">
        <v>-537</v>
      </c>
      <c r="I32" s="178">
        <v>-595</v>
      </c>
      <c r="J32" s="178">
        <v>-617</v>
      </c>
      <c r="K32" s="179"/>
      <c r="L32" s="178">
        <v>-2311</v>
      </c>
      <c r="M32" s="180"/>
      <c r="N32" s="178">
        <v>-696</v>
      </c>
      <c r="O32" s="178">
        <v>-504</v>
      </c>
      <c r="P32" s="178">
        <v>-541</v>
      </c>
      <c r="Q32" s="178">
        <v>-570</v>
      </c>
      <c r="R32"/>
      <c r="S32" t="e">
        <f t="shared" si="0"/>
        <v>#VALUE!</v>
      </c>
      <c r="T32" t="b">
        <f t="shared" si="1"/>
        <v>1</v>
      </c>
      <c r="U32"/>
      <c r="V32"/>
      <c r="W32"/>
      <c r="X32"/>
      <c r="Y32"/>
      <c r="Z32"/>
      <c r="AA32"/>
      <c r="AB32"/>
      <c r="AC32"/>
    </row>
    <row r="33" spans="1:29" s="48" customFormat="1" ht="18" customHeight="1">
      <c r="B33" s="158"/>
      <c r="C33" s="168"/>
      <c r="D33" s="159" t="s">
        <v>24</v>
      </c>
      <c r="E33" s="811" t="e">
        <f>-E26</f>
        <v>#VALUE!</v>
      </c>
      <c r="F33" s="811"/>
      <c r="G33" s="811" t="e">
        <f>E33-H33-I33-J33</f>
        <v>#VALUE!</v>
      </c>
      <c r="H33" s="155">
        <v>207</v>
      </c>
      <c r="I33" s="181">
        <v>201</v>
      </c>
      <c r="J33" s="181">
        <v>198</v>
      </c>
      <c r="K33" s="182"/>
      <c r="L33" s="183">
        <v>764</v>
      </c>
      <c r="M33" s="182"/>
      <c r="N33" s="178">
        <v>194</v>
      </c>
      <c r="O33" s="183">
        <v>194</v>
      </c>
      <c r="P33" s="183">
        <v>188</v>
      </c>
      <c r="Q33" s="183">
        <v>188</v>
      </c>
      <c r="R33"/>
      <c r="S33" t="e">
        <f t="shared" si="0"/>
        <v>#VALUE!</v>
      </c>
      <c r="T33" t="b">
        <f t="shared" si="1"/>
        <v>1</v>
      </c>
      <c r="U33"/>
      <c r="V33"/>
      <c r="W33"/>
      <c r="X33"/>
      <c r="Y33"/>
      <c r="Z33"/>
      <c r="AA33"/>
      <c r="AB33"/>
      <c r="AC33"/>
    </row>
    <row r="34" spans="1:29" s="48" customFormat="1" ht="18" customHeight="1" thickBot="1">
      <c r="B34" s="158"/>
      <c r="C34" s="168"/>
      <c r="D34" s="184" t="s">
        <v>95</v>
      </c>
      <c r="E34" s="812" t="e">
        <f>E43-E27</f>
        <v>#VALUE!</v>
      </c>
      <c r="F34" s="211"/>
      <c r="G34" s="812" t="e">
        <f>E34-H34-I34-J34</f>
        <v>#VALUE!</v>
      </c>
      <c r="H34" s="185">
        <v>-3436</v>
      </c>
      <c r="I34" s="185">
        <v>-3271</v>
      </c>
      <c r="J34" s="185">
        <v>-3266</v>
      </c>
      <c r="K34" s="186"/>
      <c r="L34" s="185">
        <v>-13556</v>
      </c>
      <c r="M34" s="187"/>
      <c r="N34" s="185">
        <v>-3779</v>
      </c>
      <c r="O34" s="185">
        <v>-3278</v>
      </c>
      <c r="P34" s="185">
        <v>-3222</v>
      </c>
      <c r="Q34" s="185">
        <v>-3277</v>
      </c>
      <c r="R34"/>
      <c r="S34" t="e">
        <f t="shared" si="0"/>
        <v>#VALUE!</v>
      </c>
      <c r="T34" t="b">
        <f t="shared" si="1"/>
        <v>1</v>
      </c>
      <c r="U34"/>
      <c r="V34"/>
      <c r="W34"/>
      <c r="X34"/>
      <c r="Y34"/>
      <c r="Z34"/>
      <c r="AA34"/>
      <c r="AB34"/>
      <c r="AC34"/>
    </row>
    <row r="35" spans="1:29" s="48" customFormat="1" ht="18" customHeight="1">
      <c r="B35" s="158"/>
      <c r="C35" s="168"/>
      <c r="D35" s="184"/>
      <c r="E35" s="163"/>
      <c r="F35" s="163"/>
      <c r="G35" s="163"/>
      <c r="H35" s="171"/>
      <c r="I35" s="171"/>
      <c r="J35" s="171"/>
      <c r="K35" s="186"/>
      <c r="L35" s="171"/>
      <c r="M35" s="171"/>
      <c r="N35" s="171"/>
      <c r="O35" s="171"/>
      <c r="P35" s="171"/>
      <c r="Q35" s="171"/>
      <c r="R35"/>
      <c r="S35"/>
      <c r="T35"/>
      <c r="U35"/>
      <c r="V35"/>
      <c r="W35"/>
      <c r="X35"/>
      <c r="Y35"/>
      <c r="Z35"/>
      <c r="AA35"/>
      <c r="AB35"/>
      <c r="AC35"/>
    </row>
    <row r="36" spans="1:29" s="49" customFormat="1" ht="18" customHeight="1">
      <c r="B36" s="172"/>
      <c r="C36" s="173"/>
      <c r="D36" s="149" t="s">
        <v>16</v>
      </c>
      <c r="E36" s="174"/>
      <c r="F36" s="174"/>
      <c r="G36" s="174"/>
      <c r="H36" s="174"/>
      <c r="I36" s="174"/>
      <c r="J36" s="174"/>
      <c r="K36" s="175"/>
      <c r="L36" s="174"/>
      <c r="M36" s="174"/>
      <c r="N36" s="174"/>
      <c r="O36" s="174"/>
      <c r="P36" s="174"/>
      <c r="Q36" s="174"/>
      <c r="R36"/>
      <c r="S36"/>
      <c r="T36"/>
      <c r="U36"/>
      <c r="V36"/>
      <c r="W36"/>
      <c r="X36"/>
      <c r="Y36"/>
      <c r="Z36"/>
      <c r="AA36"/>
      <c r="AB36"/>
      <c r="AC36"/>
    </row>
    <row r="37" spans="1:29" s="48" customFormat="1" ht="18" customHeight="1">
      <c r="B37" s="41" t="s">
        <v>65</v>
      </c>
      <c r="C37" s="44"/>
      <c r="D37" s="176" t="s">
        <v>21</v>
      </c>
      <c r="E37" s="177" t="e">
        <f>ROUND(_xll.EPMRetrieveData($A$1,$B$37,$A$2,$C$23,$A$3,$A$4,$A$5,E15,$A$6,$A$7)/1000000,0)</f>
        <v>#VALUE!</v>
      </c>
      <c r="F37" s="177"/>
      <c r="G37" s="177" t="e">
        <f>E37-H37-I37-J37</f>
        <v>#VALUE!</v>
      </c>
      <c r="H37" s="178">
        <v>1089</v>
      </c>
      <c r="I37" s="178">
        <v>1049</v>
      </c>
      <c r="J37" s="178">
        <v>1009</v>
      </c>
      <c r="K37" s="179"/>
      <c r="L37" s="178">
        <v>3853</v>
      </c>
      <c r="M37" s="180"/>
      <c r="N37" s="178">
        <v>951</v>
      </c>
      <c r="O37" s="178">
        <v>1010</v>
      </c>
      <c r="P37" s="178">
        <v>969</v>
      </c>
      <c r="Q37" s="178">
        <v>923</v>
      </c>
      <c r="R37"/>
      <c r="S37" t="e">
        <f t="shared" ref="S37" si="2">SUM(G37:J37)=E37</f>
        <v>#VALUE!</v>
      </c>
      <c r="T37" t="b">
        <f t="shared" ref="T37" si="3">SUM(N37:Q37)=L37</f>
        <v>1</v>
      </c>
      <c r="U37"/>
      <c r="V37"/>
      <c r="W37"/>
      <c r="X37"/>
      <c r="Y37"/>
      <c r="Z37"/>
      <c r="AA37"/>
      <c r="AB37"/>
      <c r="AC37"/>
    </row>
    <row r="38" spans="1:29" s="48" customFormat="1" ht="18" customHeight="1">
      <c r="B38" s="158"/>
      <c r="C38" s="188"/>
      <c r="D38" s="189" t="s">
        <v>52</v>
      </c>
      <c r="E38" s="204" t="e">
        <f>ROUND(E37/E23,3)</f>
        <v>#VALUE!</v>
      </c>
      <c r="F38" s="204"/>
      <c r="G38" s="204" t="e">
        <f>ROUND(G37/G23,3)</f>
        <v>#VALUE!</v>
      </c>
      <c r="H38" s="193">
        <v>0.442</v>
      </c>
      <c r="I38" s="193">
        <v>0.46700000000000003</v>
      </c>
      <c r="J38" s="191">
        <v>0.45700000000000002</v>
      </c>
      <c r="K38" s="192"/>
      <c r="L38" s="191">
        <v>0.42799999999999999</v>
      </c>
      <c r="M38" s="192"/>
      <c r="N38" s="191">
        <v>0.38400000000000001</v>
      </c>
      <c r="O38" s="191">
        <v>0.43989547038327526</v>
      </c>
      <c r="P38" s="191">
        <v>0.45500000000000002</v>
      </c>
      <c r="Q38" s="191">
        <v>0.44</v>
      </c>
      <c r="R38"/>
      <c r="S38"/>
      <c r="T38"/>
      <c r="U38"/>
      <c r="V38"/>
      <c r="W38"/>
      <c r="X38"/>
      <c r="Y38"/>
      <c r="Z38"/>
      <c r="AA38"/>
      <c r="AB38"/>
      <c r="AC38"/>
    </row>
    <row r="39" spans="1:29" s="48" customFormat="1" ht="18" customHeight="1">
      <c r="B39" s="41"/>
      <c r="C39" s="44"/>
      <c r="D39" s="153" t="s">
        <v>22</v>
      </c>
      <c r="E39" s="177" t="e">
        <f>ROUND(_xll.EPMRetrieveData($A$1,$B$37,$A$2,$C$24,$A$3,$A$4,$A$5,E15,$A$6,$A$7)/1000000,0)</f>
        <v>#VALUE!</v>
      </c>
      <c r="F39" s="177"/>
      <c r="G39" s="177" t="e">
        <f>E39-H39-I39-J39</f>
        <v>#VALUE!</v>
      </c>
      <c r="H39" s="178">
        <v>1317</v>
      </c>
      <c r="I39" s="178">
        <v>1315</v>
      </c>
      <c r="J39" s="178">
        <v>1367</v>
      </c>
      <c r="K39" s="179"/>
      <c r="L39" s="178">
        <v>5315</v>
      </c>
      <c r="M39" s="180"/>
      <c r="N39" s="178">
        <v>1326</v>
      </c>
      <c r="O39" s="178">
        <v>1333</v>
      </c>
      <c r="P39" s="178">
        <v>1293</v>
      </c>
      <c r="Q39" s="178">
        <v>1363</v>
      </c>
      <c r="R39"/>
      <c r="S39" t="e">
        <f>SUM(G39:J39)=E39</f>
        <v>#VALUE!</v>
      </c>
      <c r="T39" t="b">
        <f t="shared" si="1"/>
        <v>1</v>
      </c>
      <c r="U39"/>
      <c r="V39"/>
      <c r="W39"/>
      <c r="X39"/>
      <c r="Y39"/>
      <c r="Z39"/>
      <c r="AA39"/>
      <c r="AB39"/>
      <c r="AC39"/>
    </row>
    <row r="40" spans="1:29" s="48" customFormat="1" ht="18" customHeight="1">
      <c r="B40" s="158"/>
      <c r="C40" s="168"/>
      <c r="D40" s="189" t="s">
        <v>52</v>
      </c>
      <c r="E40" s="204" t="e">
        <f>ROUND(E39/E24,3)</f>
        <v>#VALUE!</v>
      </c>
      <c r="F40" s="204"/>
      <c r="G40" s="204" t="e">
        <f>ROUND(G39/G24,3)</f>
        <v>#VALUE!</v>
      </c>
      <c r="H40" s="193">
        <v>0.432</v>
      </c>
      <c r="I40" s="193">
        <v>0.439</v>
      </c>
      <c r="J40" s="193">
        <v>0.45400000000000001</v>
      </c>
      <c r="K40" s="194"/>
      <c r="L40" s="193">
        <v>0.436</v>
      </c>
      <c r="M40" s="194"/>
      <c r="N40" s="193">
        <v>0.43099999999999999</v>
      </c>
      <c r="O40" s="193">
        <v>0.44212271973466005</v>
      </c>
      <c r="P40" s="193">
        <v>0.43099999999999999</v>
      </c>
      <c r="Q40" s="193">
        <v>0.442</v>
      </c>
      <c r="R40"/>
      <c r="S40"/>
      <c r="T40"/>
      <c r="U40"/>
      <c r="V40"/>
      <c r="W40"/>
      <c r="X40"/>
      <c r="Y40"/>
      <c r="Z40"/>
      <c r="AA40"/>
      <c r="AB40"/>
      <c r="AC40"/>
    </row>
    <row r="41" spans="1:29" s="48" customFormat="1" ht="18" customHeight="1">
      <c r="B41" s="41"/>
      <c r="C41" s="43"/>
      <c r="D41" s="176" t="s">
        <v>23</v>
      </c>
      <c r="E41" s="177" t="e">
        <f>ROUND(_xll.EPMRetrieveData($A$1,$B$37,$A$2,$C$25,$A$3,$A$4,$A$5,E15,$A$6,$A$7)/1000000,0)</f>
        <v>#VALUE!</v>
      </c>
      <c r="F41" s="177"/>
      <c r="G41" s="177" t="e">
        <f>E41-H41-I41-J41</f>
        <v>#VALUE!</v>
      </c>
      <c r="H41" s="155">
        <v>182</v>
      </c>
      <c r="I41" s="155">
        <v>226</v>
      </c>
      <c r="J41" s="155">
        <v>208</v>
      </c>
      <c r="K41" s="179"/>
      <c r="L41" s="178">
        <v>725</v>
      </c>
      <c r="M41" s="180"/>
      <c r="N41" s="178">
        <v>153</v>
      </c>
      <c r="O41" s="178">
        <v>215</v>
      </c>
      <c r="P41" s="178">
        <v>214</v>
      </c>
      <c r="Q41" s="178">
        <v>143</v>
      </c>
      <c r="R41"/>
      <c r="S41" t="e">
        <f t="shared" si="0"/>
        <v>#VALUE!</v>
      </c>
      <c r="T41" t="b">
        <f t="shared" si="1"/>
        <v>1</v>
      </c>
      <c r="U41"/>
      <c r="V41"/>
      <c r="W41"/>
      <c r="X41"/>
      <c r="Y41"/>
      <c r="Z41"/>
      <c r="AA41"/>
      <c r="AB41"/>
      <c r="AC41"/>
    </row>
    <row r="42" spans="1:29" s="48" customFormat="1" ht="18" customHeight="1">
      <c r="B42" s="158"/>
      <c r="C42" s="168"/>
      <c r="D42" s="195" t="s">
        <v>52</v>
      </c>
      <c r="E42" s="813" t="e">
        <f>ROUND(E41/E25,3)</f>
        <v>#VALUE!</v>
      </c>
      <c r="F42" s="813"/>
      <c r="G42" s="813" t="e">
        <f>ROUND(G41/G25,3)</f>
        <v>#VALUE!</v>
      </c>
      <c r="H42" s="196">
        <v>0.253</v>
      </c>
      <c r="I42" s="196">
        <v>0.27500000000000002</v>
      </c>
      <c r="J42" s="196">
        <v>0.252</v>
      </c>
      <c r="K42" s="194"/>
      <c r="L42" s="196">
        <v>0.23899999999999999</v>
      </c>
      <c r="M42" s="194"/>
      <c r="N42" s="196">
        <v>0.18</v>
      </c>
      <c r="O42" s="196">
        <v>0.29902642559109877</v>
      </c>
      <c r="P42" s="196">
        <v>0.28299999999999997</v>
      </c>
      <c r="Q42" s="196">
        <v>0.20100000000000001</v>
      </c>
      <c r="R42"/>
      <c r="S42"/>
      <c r="T42"/>
      <c r="U42"/>
      <c r="V42"/>
      <c r="W42"/>
      <c r="X42"/>
      <c r="Y42"/>
      <c r="Z42"/>
      <c r="AA42"/>
      <c r="AB42"/>
      <c r="AC42"/>
    </row>
    <row r="43" spans="1:29" s="48" customFormat="1" ht="18" customHeight="1" thickBot="1">
      <c r="B43" s="41"/>
      <c r="C43" s="41"/>
      <c r="D43" s="184" t="s">
        <v>95</v>
      </c>
      <c r="E43" s="210" t="e">
        <f>ROUND(_xll.EPMRetrieveData($A$1,$B$37,$A$2,$C$27,$A$3,$A$4,$A$5,E15,$A$6,$A$7)/1000000,0)</f>
        <v>#VALUE!</v>
      </c>
      <c r="F43" s="177"/>
      <c r="G43" s="210" t="e">
        <f>E43-H43-I43-J43</f>
        <v>#VALUE!</v>
      </c>
      <c r="H43" s="165">
        <v>2588</v>
      </c>
      <c r="I43" s="165">
        <v>2590</v>
      </c>
      <c r="J43" s="165">
        <v>2584</v>
      </c>
      <c r="K43" s="186"/>
      <c r="L43" s="165">
        <v>9893</v>
      </c>
      <c r="M43" s="171"/>
      <c r="N43" s="165">
        <v>2430</v>
      </c>
      <c r="O43" s="165">
        <v>2558</v>
      </c>
      <c r="P43" s="165">
        <v>2476</v>
      </c>
      <c r="Q43" s="165">
        <v>2429</v>
      </c>
      <c r="R43"/>
      <c r="S43" t="e">
        <f t="shared" si="0"/>
        <v>#VALUE!</v>
      </c>
      <c r="T43" t="b">
        <f t="shared" si="1"/>
        <v>1</v>
      </c>
      <c r="U43"/>
      <c r="V43"/>
      <c r="W43"/>
      <c r="X43"/>
      <c r="Y43"/>
      <c r="Z43"/>
      <c r="AA43"/>
      <c r="AB43"/>
      <c r="AC43"/>
    </row>
    <row r="44" spans="1:29" s="48" customFormat="1" ht="18" customHeight="1">
      <c r="B44" s="158"/>
      <c r="C44" s="168"/>
      <c r="D44" s="195" t="s">
        <v>52</v>
      </c>
      <c r="E44" s="204" t="e">
        <f>ROUND(E43/E27,3)</f>
        <v>#VALUE!</v>
      </c>
      <c r="F44" s="204"/>
      <c r="G44" s="204" t="e">
        <f>ROUND(G43/G27,3)</f>
        <v>#VALUE!</v>
      </c>
      <c r="H44" s="191">
        <v>0.43</v>
      </c>
      <c r="I44" s="191">
        <v>0.442</v>
      </c>
      <c r="J44" s="191">
        <v>0.442</v>
      </c>
      <c r="K44" s="194"/>
      <c r="L44" s="191">
        <v>0.42199999999999999</v>
      </c>
      <c r="M44" s="194"/>
      <c r="N44" s="191">
        <v>0.39100000000000001</v>
      </c>
      <c r="O44" s="191">
        <v>0.43831391363947908</v>
      </c>
      <c r="P44" s="191">
        <v>0.435</v>
      </c>
      <c r="Q44" s="191">
        <v>0.42599999999999999</v>
      </c>
      <c r="R44"/>
      <c r="S44"/>
      <c r="T44"/>
      <c r="U44"/>
      <c r="V44"/>
      <c r="W44"/>
      <c r="X44"/>
      <c r="Y44"/>
      <c r="Z44"/>
      <c r="AA44"/>
      <c r="AB44"/>
      <c r="AC44"/>
    </row>
    <row r="45" spans="1:29" s="48" customFormat="1" ht="18" customHeight="1">
      <c r="A45" s="126"/>
      <c r="B45" s="126"/>
      <c r="C45" s="197"/>
      <c r="D45" s="198"/>
      <c r="E45" s="198"/>
      <c r="F45" s="198"/>
      <c r="G45" s="198"/>
      <c r="H45" s="199"/>
      <c r="I45" s="199"/>
      <c r="J45" s="199"/>
      <c r="K45" s="200"/>
      <c r="L45" s="199"/>
      <c r="M45" s="199"/>
      <c r="N45" s="199"/>
      <c r="O45" s="199"/>
      <c r="P45" s="199"/>
      <c r="Q45" s="199"/>
      <c r="R45"/>
      <c r="S45"/>
      <c r="T45"/>
      <c r="U45"/>
      <c r="V45"/>
      <c r="W45"/>
      <c r="X45"/>
      <c r="Y45"/>
      <c r="Z45"/>
      <c r="AA45"/>
      <c r="AB45"/>
      <c r="AC45"/>
    </row>
    <row r="46" spans="1:29" s="49" customFormat="1" ht="18" customHeight="1">
      <c r="B46" s="172"/>
      <c r="C46" s="173"/>
      <c r="D46" s="149" t="s">
        <v>1</v>
      </c>
      <c r="E46" s="174"/>
      <c r="F46" s="149"/>
      <c r="G46" s="174"/>
      <c r="H46" s="174"/>
      <c r="I46" s="174"/>
      <c r="J46" s="174"/>
      <c r="K46" s="175"/>
      <c r="L46" s="174"/>
      <c r="M46" s="174"/>
      <c r="N46" s="174"/>
      <c r="O46" s="174"/>
      <c r="P46" s="174"/>
      <c r="Q46" s="174"/>
      <c r="R46"/>
      <c r="S46"/>
      <c r="T46"/>
      <c r="U46"/>
      <c r="V46"/>
      <c r="W46"/>
      <c r="X46"/>
      <c r="Y46"/>
      <c r="Z46"/>
      <c r="AA46"/>
      <c r="AB46"/>
      <c r="AC46"/>
    </row>
    <row r="47" spans="1:29" s="48" customFormat="1" ht="18" customHeight="1">
      <c r="B47" s="201" t="s">
        <v>18</v>
      </c>
      <c r="C47" s="168"/>
      <c r="D47" s="176" t="s">
        <v>21</v>
      </c>
      <c r="E47" s="177">
        <v>1084</v>
      </c>
      <c r="F47" s="202"/>
      <c r="G47" s="177">
        <f>E47-H47-I47-J47</f>
        <v>308</v>
      </c>
      <c r="H47" s="178">
        <v>248</v>
      </c>
      <c r="I47" s="178">
        <v>280</v>
      </c>
      <c r="J47" s="178">
        <v>248</v>
      </c>
      <c r="K47" s="179"/>
      <c r="L47" s="178">
        <f>SUM(N47:Q47)</f>
        <v>1120</v>
      </c>
      <c r="M47" s="180"/>
      <c r="N47" s="178">
        <v>273</v>
      </c>
      <c r="O47" s="178">
        <v>255</v>
      </c>
      <c r="P47" s="178">
        <v>306</v>
      </c>
      <c r="Q47" s="178">
        <v>286</v>
      </c>
      <c r="R47"/>
      <c r="S47" t="b">
        <f>SUM(G47:J47)=E47</f>
        <v>1</v>
      </c>
      <c r="T47" t="b">
        <f t="shared" si="1"/>
        <v>1</v>
      </c>
      <c r="U47"/>
      <c r="V47"/>
      <c r="W47"/>
      <c r="X47"/>
      <c r="Y47"/>
      <c r="Z47"/>
      <c r="AA47"/>
      <c r="AB47"/>
      <c r="AC47"/>
    </row>
    <row r="48" spans="1:29" s="48" customFormat="1" ht="18" customHeight="1">
      <c r="B48" s="158"/>
      <c r="C48" s="168"/>
      <c r="D48" s="203" t="s">
        <v>97</v>
      </c>
      <c r="E48" s="190" t="e">
        <f>E47/E23</f>
        <v>#VALUE!</v>
      </c>
      <c r="F48" s="204"/>
      <c r="G48" s="190" t="e">
        <f>G47/G23</f>
        <v>#VALUE!</v>
      </c>
      <c r="H48" s="193">
        <v>0.10056772100567721</v>
      </c>
      <c r="I48" s="193">
        <v>0.1246660730186999</v>
      </c>
      <c r="J48" s="193">
        <f t="shared" ref="J48:P48" si="4">J47/J23</f>
        <v>0.11221719457013575</v>
      </c>
      <c r="K48" s="194" t="e">
        <f t="shared" si="4"/>
        <v>#DIV/0!</v>
      </c>
      <c r="L48" s="193">
        <f t="shared" si="4"/>
        <v>0.12445827314146016</v>
      </c>
      <c r="M48" s="194" t="e">
        <f t="shared" si="4"/>
        <v>#DIV/0!</v>
      </c>
      <c r="N48" s="193">
        <f t="shared" si="4"/>
        <v>0.11030303030303031</v>
      </c>
      <c r="O48" s="193">
        <f t="shared" si="4"/>
        <v>0.11106271777003485</v>
      </c>
      <c r="P48" s="193">
        <f t="shared" si="4"/>
        <v>0.14379699248120301</v>
      </c>
      <c r="Q48" s="193">
        <f>Q47/Q23</f>
        <v>0.1361904761904762</v>
      </c>
      <c r="R48"/>
      <c r="S48"/>
      <c r="T48"/>
      <c r="U48"/>
      <c r="V48"/>
      <c r="W48"/>
      <c r="X48"/>
      <c r="Y48"/>
      <c r="Z48"/>
      <c r="AA48"/>
      <c r="AB48"/>
      <c r="AC48"/>
    </row>
    <row r="49" spans="2:20" s="48" customFormat="1" ht="18" customHeight="1">
      <c r="B49" s="158"/>
      <c r="C49" s="168"/>
      <c r="D49" s="176" t="s">
        <v>22</v>
      </c>
      <c r="E49" s="154">
        <v>3887</v>
      </c>
      <c r="F49" s="202"/>
      <c r="G49" s="154">
        <f>E49-H49-I49-J49</f>
        <v>1251</v>
      </c>
      <c r="H49" s="155">
        <v>1038</v>
      </c>
      <c r="I49" s="178">
        <v>910</v>
      </c>
      <c r="J49" s="178">
        <v>688</v>
      </c>
      <c r="K49" s="179"/>
      <c r="L49" s="178">
        <f>SUM(N49:Q49)</f>
        <v>3612</v>
      </c>
      <c r="M49" s="180"/>
      <c r="N49" s="178">
        <v>1141</v>
      </c>
      <c r="O49" s="178">
        <v>884</v>
      </c>
      <c r="P49" s="178">
        <v>880</v>
      </c>
      <c r="Q49" s="178">
        <v>707</v>
      </c>
      <c r="R49" s="205"/>
      <c r="S49" t="b">
        <f t="shared" si="0"/>
        <v>1</v>
      </c>
      <c r="T49" t="b">
        <f t="shared" si="1"/>
        <v>1</v>
      </c>
    </row>
    <row r="50" spans="2:20" s="48" customFormat="1" ht="18" customHeight="1">
      <c r="B50" s="158"/>
      <c r="C50" s="168"/>
      <c r="D50" s="203" t="s">
        <v>97</v>
      </c>
      <c r="E50" s="190" t="e">
        <f>E49/E24</f>
        <v>#VALUE!</v>
      </c>
      <c r="F50" s="204"/>
      <c r="G50" s="190" t="e">
        <f>G49/G24</f>
        <v>#VALUE!</v>
      </c>
      <c r="H50" s="193">
        <v>0.34077478660538413</v>
      </c>
      <c r="I50" s="193">
        <v>0.30383973288814692</v>
      </c>
      <c r="J50" s="193">
        <f t="shared" ref="J50:Q50" si="5">J49/J24</f>
        <v>0.22834384334550281</v>
      </c>
      <c r="K50" s="194" t="e">
        <f t="shared" si="5"/>
        <v>#DIV/0!</v>
      </c>
      <c r="L50" s="193">
        <f>L49/L24</f>
        <v>0.29660042699950728</v>
      </c>
      <c r="M50" s="194" t="e">
        <f t="shared" si="5"/>
        <v>#DIV/0!</v>
      </c>
      <c r="N50" s="193">
        <f t="shared" si="5"/>
        <v>0.37057486196817147</v>
      </c>
      <c r="O50" s="193">
        <f t="shared" si="5"/>
        <v>0.29320066334991707</v>
      </c>
      <c r="P50" s="193">
        <f>P49/P24</f>
        <v>0.29304029304029305</v>
      </c>
      <c r="Q50" s="193">
        <f t="shared" si="5"/>
        <v>0.22947095098993833</v>
      </c>
      <c r="R50" s="206"/>
      <c r="S50"/>
      <c r="T50"/>
    </row>
    <row r="51" spans="2:20" s="48" customFormat="1" ht="18" customHeight="1">
      <c r="B51" s="158"/>
      <c r="C51" s="168" t="s">
        <v>72</v>
      </c>
      <c r="D51" s="176" t="s">
        <v>23</v>
      </c>
      <c r="E51" s="154">
        <v>162</v>
      </c>
      <c r="F51" s="202"/>
      <c r="G51" s="154">
        <f>E51-H51-I51-J51</f>
        <v>79</v>
      </c>
      <c r="H51" s="155">
        <v>31</v>
      </c>
      <c r="I51" s="178">
        <v>29</v>
      </c>
      <c r="J51" s="178">
        <v>23</v>
      </c>
      <c r="K51" s="179"/>
      <c r="L51" s="178">
        <v>120</v>
      </c>
      <c r="M51" s="180"/>
      <c r="N51" s="178">
        <v>52</v>
      </c>
      <c r="O51" s="178">
        <v>25</v>
      </c>
      <c r="P51" s="178">
        <v>24</v>
      </c>
      <c r="Q51" s="178">
        <v>19</v>
      </c>
      <c r="R51" s="205"/>
      <c r="S51" t="b">
        <f t="shared" si="0"/>
        <v>1</v>
      </c>
      <c r="T51" t="b">
        <f t="shared" si="1"/>
        <v>1</v>
      </c>
    </row>
    <row r="52" spans="2:20" s="48" customFormat="1" ht="18" customHeight="1">
      <c r="B52" s="158"/>
      <c r="C52" s="168"/>
      <c r="D52" s="203" t="s">
        <v>97</v>
      </c>
      <c r="E52" s="204" t="e">
        <f>E51/E25</f>
        <v>#VALUE!</v>
      </c>
      <c r="F52" s="207"/>
      <c r="G52" s="204" t="e">
        <f>G51/G25</f>
        <v>#VALUE!</v>
      </c>
      <c r="H52" s="193">
        <v>4.3115438108484005E-2</v>
      </c>
      <c r="I52" s="193">
        <v>3.5322777101096221E-2</v>
      </c>
      <c r="J52" s="193">
        <f t="shared" ref="J52:Q52" si="6">J51/J25</f>
        <v>2.7878787878787878E-2</v>
      </c>
      <c r="K52" s="194" t="e">
        <f t="shared" si="6"/>
        <v>#DIV/0!</v>
      </c>
      <c r="L52" s="193">
        <f t="shared" si="6"/>
        <v>3.9525691699604744E-2</v>
      </c>
      <c r="M52" s="194" t="e">
        <f t="shared" si="6"/>
        <v>#DIV/0!</v>
      </c>
      <c r="N52" s="193">
        <f t="shared" si="6"/>
        <v>6.1248527679623084E-2</v>
      </c>
      <c r="O52" s="193">
        <f t="shared" si="6"/>
        <v>3.4770514603616132E-2</v>
      </c>
      <c r="P52" s="193">
        <f>P51/P25</f>
        <v>3.1788079470198675E-2</v>
      </c>
      <c r="Q52" s="193">
        <f t="shared" si="6"/>
        <v>2.6647966339410939E-2</v>
      </c>
      <c r="R52" s="208"/>
      <c r="S52"/>
      <c r="T52"/>
    </row>
    <row r="53" spans="2:20" s="48" customFormat="1" ht="18" customHeight="1" thickBot="1">
      <c r="B53" s="158"/>
      <c r="C53" s="201" t="s">
        <v>66</v>
      </c>
      <c r="D53" s="209" t="s">
        <v>0</v>
      </c>
      <c r="E53" s="210" t="e">
        <f>-ROUND(_xll.EPMRetrieveData($B$1,$B$47,$B$2,$C$53,$B$3,$B$4,$B$5,E15,$B$7,$B$8,$B$9,$B$10)/1000000,0)</f>
        <v>#VALUE!</v>
      </c>
      <c r="F53" s="211"/>
      <c r="G53" s="210" t="e">
        <f>E53-H53-I53-J53</f>
        <v>#VALUE!</v>
      </c>
      <c r="H53" s="212">
        <v>1317</v>
      </c>
      <c r="I53" s="212">
        <v>1219</v>
      </c>
      <c r="J53" s="212">
        <f>J47+J49+J51</f>
        <v>959</v>
      </c>
      <c r="K53" s="186">
        <f t="shared" ref="K53:P53" si="7">K47+K49+K51</f>
        <v>0</v>
      </c>
      <c r="L53" s="212">
        <f t="shared" si="7"/>
        <v>4852</v>
      </c>
      <c r="M53" s="187">
        <f t="shared" si="7"/>
        <v>0</v>
      </c>
      <c r="N53" s="212">
        <f t="shared" si="7"/>
        <v>1466</v>
      </c>
      <c r="O53" s="212">
        <f t="shared" si="7"/>
        <v>1164</v>
      </c>
      <c r="P53" s="212">
        <f t="shared" si="7"/>
        <v>1210</v>
      </c>
      <c r="Q53" s="212">
        <f>Q47+Q49+Q51</f>
        <v>1012</v>
      </c>
      <c r="R53" s="205"/>
      <c r="S53" t="e">
        <f t="shared" si="0"/>
        <v>#VALUE!</v>
      </c>
      <c r="T53" t="b">
        <f t="shared" si="1"/>
        <v>1</v>
      </c>
    </row>
    <row r="54" spans="2:20" s="48" customFormat="1" ht="18" customHeight="1">
      <c r="B54" s="158"/>
      <c r="C54" s="168"/>
      <c r="D54" s="203" t="s">
        <v>97</v>
      </c>
      <c r="E54" s="207" t="e">
        <f>E53/E27</f>
        <v>#VALUE!</v>
      </c>
      <c r="F54" s="207"/>
      <c r="G54" s="207" t="e">
        <f>G53/G27</f>
        <v>#VALUE!</v>
      </c>
      <c r="H54" s="213">
        <v>0.21862549800796813</v>
      </c>
      <c r="I54" s="213">
        <v>0.20798498549735539</v>
      </c>
      <c r="J54" s="193">
        <f t="shared" ref="J54:N54" si="8">J53/J27</f>
        <v>0.16393162393162394</v>
      </c>
      <c r="K54" s="194" t="e">
        <f t="shared" si="8"/>
        <v>#DIV/0!</v>
      </c>
      <c r="L54" s="193">
        <f>L53/L27</f>
        <v>0.20691713932363853</v>
      </c>
      <c r="M54" s="194" t="e">
        <f t="shared" si="8"/>
        <v>#DIV/0!</v>
      </c>
      <c r="N54" s="193">
        <f t="shared" si="8"/>
        <v>0.23610887421484941</v>
      </c>
      <c r="O54" s="193">
        <f>O53/O27</f>
        <v>0.19945167923235094</v>
      </c>
      <c r="P54" s="193">
        <f>P53/P27</f>
        <v>0.21235521235521235</v>
      </c>
      <c r="Q54" s="213">
        <f>Q53/Q27</f>
        <v>0.17735716789344549</v>
      </c>
      <c r="R54" s="214"/>
      <c r="S54" s="214"/>
    </row>
    <row r="55" spans="2:20" s="48" customFormat="1" ht="19.5" customHeight="1">
      <c r="B55" s="158"/>
      <c r="C55" s="168"/>
      <c r="D55" s="215"/>
      <c r="E55" s="214"/>
      <c r="F55" s="214"/>
      <c r="G55" s="216"/>
      <c r="H55" s="216"/>
      <c r="I55" s="217"/>
      <c r="J55" s="214"/>
      <c r="K55" s="218"/>
      <c r="L55" s="216"/>
      <c r="M55" s="218"/>
      <c r="N55" s="216"/>
      <c r="O55" s="216"/>
      <c r="P55" s="216"/>
      <c r="Q55" s="216"/>
      <c r="R55" s="216"/>
      <c r="S55" s="216"/>
    </row>
    <row r="56" spans="2:20" s="48" customFormat="1" ht="19.5" customHeight="1">
      <c r="B56" s="158"/>
      <c r="C56" s="168"/>
      <c r="D56" s="215"/>
      <c r="E56" s="219"/>
      <c r="F56" s="214"/>
      <c r="G56" s="216"/>
      <c r="H56" s="216"/>
      <c r="I56" s="217"/>
      <c r="J56" s="214"/>
      <c r="K56" s="218"/>
      <c r="L56" s="216"/>
      <c r="M56" s="218"/>
      <c r="N56" s="216"/>
      <c r="O56" s="216"/>
      <c r="P56" s="216"/>
      <c r="Q56" s="216"/>
      <c r="R56" s="216"/>
      <c r="S56" s="216"/>
    </row>
    <row r="57" spans="2:20" s="48" customFormat="1" ht="19.5" customHeight="1">
      <c r="B57" s="158"/>
      <c r="C57" s="168"/>
      <c r="D57" s="215"/>
      <c r="E57" s="214"/>
      <c r="F57" s="214"/>
      <c r="G57" s="216"/>
      <c r="H57" s="216"/>
      <c r="I57" s="217"/>
      <c r="J57" s="214"/>
      <c r="K57" s="218"/>
      <c r="L57" s="216"/>
      <c r="M57" s="218"/>
      <c r="N57" s="216"/>
      <c r="O57" s="216"/>
      <c r="P57" s="216"/>
      <c r="Q57" s="216"/>
      <c r="R57" s="216"/>
      <c r="S57" s="216"/>
    </row>
    <row r="58" spans="2:20" s="48" customFormat="1" ht="19.5" customHeight="1">
      <c r="B58" s="158"/>
      <c r="C58" s="168"/>
      <c r="D58" s="215"/>
      <c r="E58" s="214"/>
      <c r="F58" s="214"/>
      <c r="G58" s="216"/>
      <c r="H58" s="216"/>
      <c r="I58" s="217"/>
      <c r="J58" s="214"/>
      <c r="K58" s="218"/>
      <c r="L58" s="216"/>
      <c r="M58" s="218"/>
      <c r="N58" s="216"/>
      <c r="O58" s="216"/>
      <c r="P58" s="216"/>
      <c r="Q58" s="216"/>
      <c r="R58" s="216"/>
      <c r="S58" s="216"/>
    </row>
    <row r="59" spans="2:20" s="48" customFormat="1" ht="19.5" customHeight="1">
      <c r="B59" s="158"/>
      <c r="C59" s="168"/>
      <c r="D59" s="215"/>
      <c r="E59" s="214"/>
      <c r="F59" s="214"/>
      <c r="G59" s="216"/>
      <c r="H59" s="216"/>
      <c r="I59" s="217"/>
      <c r="J59" s="214"/>
      <c r="K59" s="218"/>
      <c r="L59" s="216"/>
      <c r="M59" s="218"/>
      <c r="N59" s="216"/>
      <c r="O59" s="216"/>
      <c r="P59" s="216"/>
      <c r="Q59" s="216"/>
      <c r="R59" s="216"/>
      <c r="S59" s="216"/>
    </row>
    <row r="60" spans="2:20" s="48" customFormat="1">
      <c r="E60" s="48" t="e">
        <f t="shared" ref="E60:P60" si="9">E47+E49+E51=E53</f>
        <v>#VALUE!</v>
      </c>
      <c r="F60" s="48" t="b">
        <f t="shared" si="9"/>
        <v>1</v>
      </c>
      <c r="G60" s="48" t="e">
        <f t="shared" si="9"/>
        <v>#VALUE!</v>
      </c>
      <c r="H60" s="48" t="b">
        <f t="shared" si="9"/>
        <v>1</v>
      </c>
      <c r="I60" s="48" t="b">
        <f t="shared" si="9"/>
        <v>1</v>
      </c>
      <c r="J60" s="48" t="b">
        <f t="shared" si="9"/>
        <v>1</v>
      </c>
      <c r="K60" s="48" t="b">
        <f t="shared" si="9"/>
        <v>1</v>
      </c>
      <c r="L60" s="48" t="b">
        <f t="shared" si="9"/>
        <v>1</v>
      </c>
      <c r="M60" s="48" t="b">
        <f t="shared" si="9"/>
        <v>1</v>
      </c>
      <c r="N60" s="48" t="b">
        <f t="shared" si="9"/>
        <v>1</v>
      </c>
      <c r="O60" s="48" t="b">
        <f t="shared" si="9"/>
        <v>1</v>
      </c>
      <c r="P60" s="48" t="b">
        <f t="shared" si="9"/>
        <v>1</v>
      </c>
      <c r="Q60" s="48" t="b">
        <f>Q47+Q49+Q51=Q53</f>
        <v>1</v>
      </c>
    </row>
    <row r="61" spans="2:20">
      <c r="E61" s="47" t="e">
        <f>E37+E39+E41=E43</f>
        <v>#VALUE!</v>
      </c>
      <c r="F61" s="47" t="b">
        <f t="shared" ref="F61:Q61" si="10">F37+F39+F41=F43</f>
        <v>1</v>
      </c>
      <c r="G61" s="47" t="e">
        <f t="shared" si="10"/>
        <v>#VALUE!</v>
      </c>
      <c r="H61" s="47" t="b">
        <f t="shared" si="10"/>
        <v>1</v>
      </c>
      <c r="I61" s="47" t="b">
        <f t="shared" si="10"/>
        <v>1</v>
      </c>
      <c r="J61" s="47" t="b">
        <f t="shared" si="10"/>
        <v>1</v>
      </c>
      <c r="K61" s="47" t="b">
        <f t="shared" si="10"/>
        <v>1</v>
      </c>
      <c r="L61" s="47" t="b">
        <f t="shared" si="10"/>
        <v>1</v>
      </c>
      <c r="M61" s="47" t="b">
        <f t="shared" si="10"/>
        <v>1</v>
      </c>
      <c r="N61" s="47" t="b">
        <f t="shared" si="10"/>
        <v>1</v>
      </c>
      <c r="O61" s="47" t="b">
        <f t="shared" si="10"/>
        <v>1</v>
      </c>
      <c r="P61" s="47" t="b">
        <f t="shared" si="10"/>
        <v>1</v>
      </c>
      <c r="Q61" s="47" t="b">
        <f t="shared" si="10"/>
        <v>1</v>
      </c>
    </row>
    <row r="62" spans="2:20">
      <c r="E62" s="47" t="e">
        <f>E30+E31+E32+E33=E34</f>
        <v>#VALUE!</v>
      </c>
      <c r="F62" s="47" t="b">
        <f t="shared" ref="F62:Q62" si="11">F30+F31+F32+F33=F34</f>
        <v>1</v>
      </c>
      <c r="G62" s="47" t="e">
        <f t="shared" si="11"/>
        <v>#VALUE!</v>
      </c>
      <c r="H62" s="47" t="b">
        <f t="shared" si="11"/>
        <v>1</v>
      </c>
      <c r="I62" s="47" t="b">
        <f t="shared" si="11"/>
        <v>1</v>
      </c>
      <c r="J62" s="47" t="b">
        <f t="shared" si="11"/>
        <v>1</v>
      </c>
      <c r="K62" s="47" t="b">
        <f t="shared" si="11"/>
        <v>1</v>
      </c>
      <c r="L62" s="47" t="b">
        <f t="shared" si="11"/>
        <v>1</v>
      </c>
      <c r="M62" s="47" t="b">
        <f t="shared" si="11"/>
        <v>1</v>
      </c>
      <c r="N62" s="47" t="b">
        <f>N30+N31+N32+N33=N34</f>
        <v>1</v>
      </c>
      <c r="O62" s="47" t="b">
        <f t="shared" si="11"/>
        <v>1</v>
      </c>
      <c r="P62" s="47" t="b">
        <f t="shared" si="11"/>
        <v>1</v>
      </c>
      <c r="Q62" s="47" t="b">
        <f t="shared" si="11"/>
        <v>1</v>
      </c>
    </row>
    <row r="63" spans="2:20">
      <c r="E63" s="47" t="e">
        <f>E23+E24+E25+E26=E27</f>
        <v>#VALUE!</v>
      </c>
      <c r="F63" s="47" t="b">
        <f t="shared" ref="F63:Q63" si="12">F23+F24+F25+F26=F27</f>
        <v>1</v>
      </c>
      <c r="G63" s="47" t="e">
        <f t="shared" si="12"/>
        <v>#VALUE!</v>
      </c>
      <c r="H63" s="47" t="b">
        <f t="shared" si="12"/>
        <v>1</v>
      </c>
      <c r="I63" s="47" t="b">
        <f t="shared" si="12"/>
        <v>1</v>
      </c>
      <c r="J63" s="47" t="b">
        <f t="shared" si="12"/>
        <v>1</v>
      </c>
      <c r="K63" s="47" t="b">
        <f t="shared" si="12"/>
        <v>1</v>
      </c>
      <c r="L63" s="47" t="b">
        <f t="shared" si="12"/>
        <v>1</v>
      </c>
      <c r="M63" s="47" t="b">
        <f t="shared" si="12"/>
        <v>1</v>
      </c>
      <c r="N63" s="47" t="b">
        <f t="shared" si="12"/>
        <v>1</v>
      </c>
      <c r="O63" s="47" t="b">
        <f t="shared" si="12"/>
        <v>1</v>
      </c>
      <c r="P63" s="47" t="b">
        <f t="shared" si="12"/>
        <v>1</v>
      </c>
      <c r="Q63" s="47" t="b">
        <f t="shared" si="12"/>
        <v>1</v>
      </c>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44140625" defaultRowHeight="19.2" outlineLevelCol="1"/>
  <cols>
    <col min="1" max="1" width="3.44140625" style="61" customWidth="1"/>
    <col min="2" max="2" width="99" style="61" customWidth="1"/>
    <col min="3" max="3" width="15.44140625" style="237" customWidth="1"/>
    <col min="4" max="4" width="1.5546875" style="237" customWidth="1"/>
    <col min="5" max="5" width="15.44140625" style="237" customWidth="1"/>
    <col min="6" max="6" width="1.5546875" style="237" customWidth="1"/>
    <col min="7" max="7" width="15.44140625" style="237" customWidth="1"/>
    <col min="8" max="8" width="1.5546875" style="237" customWidth="1" outlineLevel="1"/>
    <col min="9" max="9" width="15.44140625" style="237" customWidth="1" outlineLevel="1"/>
    <col min="10" max="10" width="1.5546875" style="237" customWidth="1" outlineLevel="1"/>
    <col min="11" max="11" width="15.44140625" style="61" customWidth="1" outlineLevel="1"/>
    <col min="12" max="12" width="1.5546875" style="237" customWidth="1" outlineLevel="1"/>
    <col min="13" max="13" width="15.44140625" style="61" customWidth="1" outlineLevel="1"/>
    <col min="14" max="15" width="9.44140625" style="53" customWidth="1" outlineLevel="1"/>
    <col min="16" max="16" width="10.5546875" style="53" bestFit="1" customWidth="1"/>
    <col min="17" max="17" width="12.5546875" style="53" customWidth="1"/>
    <col min="18" max="16384" width="9.44140625" style="53"/>
  </cols>
  <sheetData>
    <row r="1" spans="1:17" s="476" customFormat="1" ht="16.5" customHeight="1">
      <c r="A1" s="60"/>
      <c r="B1" s="60"/>
      <c r="C1" s="57"/>
      <c r="D1" s="57"/>
      <c r="E1" s="57"/>
      <c r="F1" s="57"/>
      <c r="G1" s="57"/>
      <c r="H1" s="57"/>
      <c r="I1" s="57"/>
      <c r="J1" s="57"/>
      <c r="K1" s="60"/>
      <c r="L1" s="57"/>
      <c r="M1" s="60"/>
    </row>
    <row r="2" spans="1:17" s="476" customFormat="1" ht="24.6">
      <c r="A2" s="56"/>
      <c r="B2" s="56"/>
      <c r="C2" s="70"/>
      <c r="D2" s="70"/>
      <c r="E2" s="68"/>
      <c r="F2" s="56"/>
      <c r="G2" s="71"/>
      <c r="I2" s="70"/>
      <c r="J2" s="59"/>
      <c r="K2" s="362"/>
      <c r="L2" s="57"/>
      <c r="M2" s="75" t="s">
        <v>162</v>
      </c>
    </row>
    <row r="3" spans="1:17" s="476" customFormat="1" ht="15" customHeight="1">
      <c r="A3" s="56"/>
      <c r="B3" s="56"/>
      <c r="C3" s="70"/>
      <c r="D3" s="70"/>
      <c r="E3" s="70"/>
      <c r="F3" s="70"/>
      <c r="G3" s="70"/>
      <c r="H3" s="70"/>
      <c r="I3" s="70"/>
      <c r="J3" s="59"/>
      <c r="K3" s="60"/>
      <c r="L3" s="57"/>
      <c r="M3" s="70"/>
    </row>
    <row r="4" spans="1:17" s="476" customFormat="1" ht="12.75" customHeight="1" thickBot="1">
      <c r="A4" s="56"/>
      <c r="B4" s="56"/>
      <c r="C4" s="70"/>
      <c r="D4" s="70"/>
      <c r="E4" s="70"/>
      <c r="F4" s="70"/>
      <c r="G4" s="70"/>
      <c r="H4" s="70"/>
      <c r="I4" s="70"/>
      <c r="J4" s="59"/>
      <c r="K4" s="68"/>
      <c r="L4" s="56"/>
      <c r="M4" s="58"/>
    </row>
    <row r="5" spans="1:17" s="476" customFormat="1" ht="18.75" customHeight="1" thickTop="1">
      <c r="A5" s="57"/>
      <c r="B5" s="261"/>
      <c r="C5" s="262" t="s">
        <v>111</v>
      </c>
      <c r="D5" s="263"/>
      <c r="E5" s="74" t="s">
        <v>111</v>
      </c>
      <c r="F5" s="60"/>
      <c r="G5" s="60"/>
      <c r="H5" s="264"/>
      <c r="I5" s="265" t="s">
        <v>93</v>
      </c>
      <c r="J5" s="263"/>
      <c r="K5" s="74" t="s">
        <v>93</v>
      </c>
      <c r="L5" s="60"/>
      <c r="M5" s="60"/>
    </row>
    <row r="6" spans="1:17" s="476" customFormat="1" ht="18" thickBot="1">
      <c r="A6" s="266" t="s">
        <v>15</v>
      </c>
      <c r="B6" s="267"/>
      <c r="C6" s="268">
        <v>2022</v>
      </c>
      <c r="D6" s="269"/>
      <c r="E6" s="270">
        <v>2021</v>
      </c>
      <c r="F6" s="74"/>
      <c r="G6" s="270" t="s">
        <v>9</v>
      </c>
      <c r="H6" s="271"/>
      <c r="I6" s="272">
        <v>2022</v>
      </c>
      <c r="J6" s="269"/>
      <c r="K6" s="270">
        <v>2021</v>
      </c>
      <c r="L6" s="74"/>
      <c r="M6" s="270" t="s">
        <v>9</v>
      </c>
    </row>
    <row r="7" spans="1:17" s="477" customFormat="1" ht="16.8">
      <c r="A7" s="273" t="s">
        <v>22</v>
      </c>
      <c r="B7" s="89"/>
      <c r="C7" s="274"/>
      <c r="D7" s="275"/>
      <c r="E7" s="276"/>
      <c r="F7" s="276"/>
      <c r="G7" s="276"/>
      <c r="H7" s="277"/>
      <c r="I7" s="278"/>
      <c r="J7" s="275"/>
      <c r="K7" s="276"/>
      <c r="L7" s="276"/>
      <c r="M7" s="276"/>
    </row>
    <row r="8" spans="1:17" s="478" customFormat="1" ht="16.8">
      <c r="A8" s="279" t="s">
        <v>112</v>
      </c>
      <c r="B8" s="70"/>
      <c r="C8" s="280"/>
      <c r="D8" s="263"/>
      <c r="E8" s="74"/>
      <c r="F8" s="74"/>
      <c r="G8" s="74"/>
      <c r="H8" s="281"/>
      <c r="I8" s="71"/>
      <c r="J8" s="263"/>
      <c r="K8" s="74"/>
      <c r="L8" s="74"/>
      <c r="M8" s="74"/>
    </row>
    <row r="9" spans="1:17" s="478" customFormat="1" ht="16.8">
      <c r="A9" s="282" t="s">
        <v>86</v>
      </c>
      <c r="B9" s="283"/>
      <c r="C9" s="284" t="e">
        <f>'Bell Wireline HIST p9'!G24</f>
        <v>#VALUE!</v>
      </c>
      <c r="D9" s="263"/>
      <c r="E9" s="285">
        <f>'Bell Wireline HIST p9'!N24</f>
        <v>1986</v>
      </c>
      <c r="F9" s="74"/>
      <c r="G9" s="404" t="e">
        <f>IF(OR(((ABS(C9-E9)/E9))&gt;100%,((ABS(C9-E9)/E9))&lt;-100%),"n.m.",((C9-E9)/ABS(E9)))</f>
        <v>#VALUE!</v>
      </c>
      <c r="H9" s="286" t="e">
        <f t="shared" ref="H9:H17" si="0">(C9-F9)/F9</f>
        <v>#VALUE!</v>
      </c>
      <c r="I9" s="287" t="e">
        <f>'Bell Wireline HIST p9'!E24</f>
        <v>#VALUE!</v>
      </c>
      <c r="J9" s="263"/>
      <c r="K9" s="285">
        <f>'Bell Wireline HIST p9'!O24+'Bell Wireline HIST p9'!P24+'Bell Wireline HIST p9'!Q24+'Bell Wireline HIST p9'!N24</f>
        <v>7871</v>
      </c>
      <c r="L9" s="74"/>
      <c r="M9" s="404" t="e">
        <f>IF(OR(((ABS(I9-K9)/K9))&gt;100%,((ABS(I9-K9)/K9))&lt;-100%),"n.m.",((I9-K9)/ABS(K9)))</f>
        <v>#VALUE!</v>
      </c>
      <c r="O9" s="515"/>
      <c r="P9" s="516"/>
      <c r="Q9" s="516"/>
    </row>
    <row r="10" spans="1:17" s="478" customFormat="1" ht="16.8">
      <c r="A10" s="288" t="s">
        <v>114</v>
      </c>
      <c r="B10" s="288"/>
      <c r="C10" s="284" t="e">
        <f>'Bell Wireline HIST p9'!G25</f>
        <v>#VALUE!</v>
      </c>
      <c r="D10" s="263"/>
      <c r="E10" s="285">
        <f>'Bell Wireline HIST p9'!N25</f>
        <v>779</v>
      </c>
      <c r="F10" s="74"/>
      <c r="G10" s="404" t="e">
        <f>IF(OR(((ABS(C10-E10)/E10))&gt;100%,((ABS(C10-E10)/E10))&lt;-100%),"n.m.",((C10-E10)/ABS(E10)))</f>
        <v>#VALUE!</v>
      </c>
      <c r="H10" s="223" t="e">
        <f t="shared" si="0"/>
        <v>#VALUE!</v>
      </c>
      <c r="I10" s="284" t="e">
        <f>'Bell Wireline HIST p9'!E25</f>
        <v>#VALUE!</v>
      </c>
      <c r="J10" s="263"/>
      <c r="K10" s="285">
        <f>'Bell Wireline HIST p9'!O25+'Bell Wireline HIST p9'!P25+'Bell Wireline HIST p9'!Q25+'Bell Wireline HIST p9'!N25</f>
        <v>3154</v>
      </c>
      <c r="L10" s="74"/>
      <c r="M10" s="404" t="e">
        <f>IF(OR(((ABS(I10-K10)/K10))&gt;100%,((ABS(I10-K10)/K10))&lt;-100%),"n.m.",((I10-K10)/ABS(K10)))</f>
        <v>#VALUE!</v>
      </c>
      <c r="O10" s="515"/>
      <c r="P10" s="516"/>
      <c r="Q10" s="516"/>
    </row>
    <row r="11" spans="1:17" s="478" customFormat="1" ht="16.8">
      <c r="A11" s="288" t="s">
        <v>101</v>
      </c>
      <c r="B11" s="288"/>
      <c r="C11" s="289" t="e">
        <f>'Bell Wireline HIST p9'!G26</f>
        <v>#VALUE!</v>
      </c>
      <c r="D11" s="290"/>
      <c r="E11" s="291">
        <f>'Bell Wireline HIST p9'!N26</f>
        <v>75</v>
      </c>
      <c r="F11" s="71"/>
      <c r="G11" s="405" t="e">
        <f>IF(OR(((ABS(C11-E11)/E11))&gt;100%,((ABS(C11-E11)/E11))&lt;-100%),"n.m.",((C11-E11)/ABS(E11)))</f>
        <v>#VALUE!</v>
      </c>
      <c r="H11" s="286" t="e">
        <f t="shared" si="0"/>
        <v>#VALUE!</v>
      </c>
      <c r="I11" s="292" t="e">
        <f>'Bell Wireline HIST p9'!E26</f>
        <v>#VALUE!</v>
      </c>
      <c r="J11" s="290"/>
      <c r="K11" s="291">
        <f>'Bell Wireline HIST p9'!O26+'Bell Wireline HIST p9'!P26+'Bell Wireline HIST p9'!Q26+'Bell Wireline HIST p9'!N26</f>
        <v>289</v>
      </c>
      <c r="L11" s="71"/>
      <c r="M11" s="405" t="e">
        <f>IF(OR(((ABS(I11-K11)/K11))&gt;100%,((ABS(I11-K11)/K11))&lt;-100%),"n.m.",((I11-K11)/ABS(K11)))</f>
        <v>#VALUE!</v>
      </c>
      <c r="O11" s="515"/>
      <c r="P11" s="516"/>
      <c r="Q11" s="516"/>
    </row>
    <row r="12" spans="1:17" s="478" customFormat="1" ht="16.8">
      <c r="A12" s="293" t="s">
        <v>107</v>
      </c>
      <c r="B12" s="293"/>
      <c r="C12" s="284" t="e">
        <f>'Bell Wireline HIST p9'!G27</f>
        <v>#VALUE!</v>
      </c>
      <c r="D12" s="263"/>
      <c r="E12" s="285">
        <f>'Bell Wireline HIST p9'!N27</f>
        <v>2840</v>
      </c>
      <c r="F12" s="71"/>
      <c r="G12" s="404" t="e">
        <f>IF(OR(((ABS(C12-E12)/E12))&gt;100%,((ABS(C12-E12)/E12))&lt;-100%),"n.m.",((C12-E12)/ABS(E12)))</f>
        <v>#VALUE!</v>
      </c>
      <c r="H12" s="286" t="e">
        <f t="shared" si="0"/>
        <v>#VALUE!</v>
      </c>
      <c r="I12" s="294" t="e">
        <f>'Bell Wireline HIST p9'!E27</f>
        <v>#VALUE!</v>
      </c>
      <c r="J12" s="263"/>
      <c r="K12" s="285">
        <f>'Bell Wireline HIST p9'!O27+'Bell Wireline HIST p9'!P27+'Bell Wireline HIST p9'!Q27+'Bell Wireline HIST p9'!N27</f>
        <v>11314</v>
      </c>
      <c r="L12" s="71"/>
      <c r="M12" s="404" t="e">
        <f>IF(OR(((ABS(I12-K12)/K12))&gt;100%,((ABS(I12-K12)/K12))&lt;-100%),"n.m.",((I12-K12)/ABS(K12)))</f>
        <v>#VALUE!</v>
      </c>
      <c r="O12" s="515"/>
      <c r="P12" s="516"/>
      <c r="Q12" s="516"/>
    </row>
    <row r="13" spans="1:17" s="478" customFormat="1" ht="16.8">
      <c r="A13" s="288" t="s">
        <v>108</v>
      </c>
      <c r="B13" s="288"/>
      <c r="C13" s="284" t="e">
        <f>'Bell Wireline HIST p9'!G28</f>
        <v>#VALUE!</v>
      </c>
      <c r="D13" s="263"/>
      <c r="E13" s="285">
        <f>'Bell Wireline HIST p9'!N28</f>
        <v>94</v>
      </c>
      <c r="F13" s="71"/>
      <c r="G13" s="437" t="e">
        <f>IF(OR(((ABS(C13-E13)/E13))&gt;=100%,((ABS(C13-E13)/E13))&lt;=-100%),"n.m.",((C13-E13)/ABS(E13)))</f>
        <v>#VALUE!</v>
      </c>
      <c r="H13" s="286" t="e">
        <f t="shared" si="0"/>
        <v>#VALUE!</v>
      </c>
      <c r="I13" s="294" t="e">
        <f>'Bell Wireline HIST p9'!E28</f>
        <v>#VALUE!</v>
      </c>
      <c r="J13" s="263"/>
      <c r="K13" s="285">
        <f>'Bell Wireline HIST p9'!O28+'Bell Wireline HIST p9'!P28+'Bell Wireline HIST p9'!Q28+'Bell Wireline HIST p9'!N28</f>
        <v>358</v>
      </c>
      <c r="L13" s="71"/>
      <c r="M13" s="404" t="e">
        <f>IF(OR(((ABS(I13-K13)/K13))&gt;=100%,((ABS(I13-K13)/K13))&lt;=-100%),"n.m.",((I13-K13)/ABS(K13)))</f>
        <v>#VALUE!</v>
      </c>
      <c r="O13" s="515"/>
      <c r="P13" s="516"/>
      <c r="Q13" s="516"/>
    </row>
    <row r="14" spans="1:17" s="477" customFormat="1" ht="16.8">
      <c r="A14" s="295" t="s">
        <v>145</v>
      </c>
      <c r="B14" s="296"/>
      <c r="C14" s="297" t="e">
        <f>'Bell Wireline HIST p9'!G29</f>
        <v>#VALUE!</v>
      </c>
      <c r="D14" s="298"/>
      <c r="E14" s="435">
        <f>'Bell Wireline HIST p9'!N29</f>
        <v>2934</v>
      </c>
      <c r="F14" s="309"/>
      <c r="G14" s="406" t="e">
        <f>IF(OR(((ABS(C14-E14)/E14))&gt;100%,((ABS(C14-E14)/E14))&lt;-100%),"n.m.",((C14-E14)/ABS(E14)))</f>
        <v>#VALUE!</v>
      </c>
      <c r="H14" s="310" t="e">
        <f t="shared" si="0"/>
        <v>#VALUE!</v>
      </c>
      <c r="I14" s="436" t="e">
        <f>'Bell Wireline HIST p9'!E29</f>
        <v>#VALUE!</v>
      </c>
      <c r="J14" s="298"/>
      <c r="K14" s="299">
        <f>'Bell Wireline HIST p9'!O29+'Bell Wireline HIST p9'!P29+'Bell Wireline HIST p9'!Q29+'Bell Wireline HIST p9'!N29</f>
        <v>11672</v>
      </c>
      <c r="L14" s="278"/>
      <c r="M14" s="406" t="e">
        <f t="shared" ref="M14:M22" si="1">IF(OR(((ABS(I14-K14)/K14))&gt;100%,((ABS(I14-K14)/K14))&lt;-100%),"n.m.",((I14-K14)/ABS(K14)))</f>
        <v>#VALUE!</v>
      </c>
      <c r="O14" s="515"/>
      <c r="P14" s="516"/>
      <c r="Q14" s="516"/>
    </row>
    <row r="15" spans="1:17" s="478" customFormat="1" ht="16.8">
      <c r="A15" s="288" t="s">
        <v>86</v>
      </c>
      <c r="B15" s="288"/>
      <c r="C15" s="284" t="e">
        <f>'Bell Wireline HIST p9'!G30</f>
        <v>#VALUE!</v>
      </c>
      <c r="D15" s="263"/>
      <c r="E15" s="285">
        <f>'Bell Wireline HIST p9'!N30</f>
        <v>132</v>
      </c>
      <c r="F15" s="71"/>
      <c r="G15" s="404" t="e">
        <f t="shared" ref="G15:G23" si="2">IF(OR(((ABS(C15-E15)/E15))&gt;100%,((ABS(C15-E15)/E15))&lt;-100%),"n.m.",((C15-E15)/ABS(E15)))</f>
        <v>#VALUE!</v>
      </c>
      <c r="H15" s="286" t="e">
        <f t="shared" si="0"/>
        <v>#VALUE!</v>
      </c>
      <c r="I15" s="294" t="e">
        <f>'Bell Wireline HIST p9'!E30</f>
        <v>#VALUE!</v>
      </c>
      <c r="J15" s="263"/>
      <c r="K15" s="285">
        <f>'Bell Wireline HIST p9'!O30+'Bell Wireline HIST p9'!P30+'Bell Wireline HIST p9'!Q30+'Bell Wireline HIST p9'!N30</f>
        <v>463</v>
      </c>
      <c r="L15" s="71"/>
      <c r="M15" s="404" t="e">
        <f t="shared" si="1"/>
        <v>#VALUE!</v>
      </c>
      <c r="O15" s="515"/>
      <c r="P15" s="516"/>
      <c r="Q15" s="516"/>
    </row>
    <row r="16" spans="1:17" s="478" customFormat="1" ht="16.8">
      <c r="A16" s="288" t="s">
        <v>115</v>
      </c>
      <c r="B16" s="288"/>
      <c r="C16" s="302" t="e">
        <f>'Bell Wireline HIST p9'!G31</f>
        <v>#VALUE!</v>
      </c>
      <c r="D16" s="290"/>
      <c r="E16" s="291">
        <f>'Bell Wireline HIST p9'!N31</f>
        <v>13</v>
      </c>
      <c r="F16" s="71"/>
      <c r="G16" s="404" t="e">
        <f t="shared" si="2"/>
        <v>#VALUE!</v>
      </c>
      <c r="H16" s="286" t="e">
        <f t="shared" si="0"/>
        <v>#VALUE!</v>
      </c>
      <c r="I16" s="303" t="e">
        <f>'Bell Wireline HIST p9'!E31</f>
        <v>#VALUE!</v>
      </c>
      <c r="J16" s="290"/>
      <c r="K16" s="291">
        <f>'Bell Wireline HIST p9'!O31+'Bell Wireline HIST p9'!P31+'Bell Wireline HIST p9'!Q31+'Bell Wireline HIST p9'!N31</f>
        <v>43</v>
      </c>
      <c r="L16" s="71"/>
      <c r="M16" s="405" t="e">
        <f t="shared" si="1"/>
        <v>#VALUE!</v>
      </c>
      <c r="O16" s="515"/>
      <c r="P16" s="516"/>
      <c r="Q16" s="516"/>
    </row>
    <row r="17" spans="1:17" s="478" customFormat="1" ht="16.8">
      <c r="A17" s="293" t="s">
        <v>109</v>
      </c>
      <c r="B17" s="293"/>
      <c r="C17" s="284" t="e">
        <f>'Bell Wireline HIST p9'!G32</f>
        <v>#VALUE!</v>
      </c>
      <c r="D17" s="263"/>
      <c r="E17" s="285">
        <f>'Bell Wireline HIST p9'!N32</f>
        <v>145</v>
      </c>
      <c r="F17" s="71"/>
      <c r="G17" s="517" t="e">
        <f t="shared" si="2"/>
        <v>#VALUE!</v>
      </c>
      <c r="H17" s="286" t="e">
        <f t="shared" si="0"/>
        <v>#VALUE!</v>
      </c>
      <c r="I17" s="294" t="e">
        <f>'Bell Wireline HIST p9'!E32</f>
        <v>#VALUE!</v>
      </c>
      <c r="J17" s="263"/>
      <c r="K17" s="285">
        <f>'Bell Wireline HIST p9'!O32+'Bell Wireline HIST p9'!P32+'Bell Wireline HIST p9'!Q32+'Bell Wireline HIST p9'!N32</f>
        <v>506</v>
      </c>
      <c r="L17" s="71"/>
      <c r="M17" s="404" t="e">
        <f t="shared" si="1"/>
        <v>#VALUE!</v>
      </c>
      <c r="O17" s="515"/>
      <c r="P17" s="516"/>
      <c r="Q17" s="516"/>
    </row>
    <row r="18" spans="1:17" s="478" customFormat="1" ht="16.8">
      <c r="A18" s="304" t="s">
        <v>110</v>
      </c>
      <c r="B18" s="288"/>
      <c r="C18" s="284" t="e">
        <f>'Bell Wireline HIST p9'!G33</f>
        <v>#VALUE!</v>
      </c>
      <c r="D18" s="263"/>
      <c r="E18" s="285">
        <f>'Bell Wireline HIST p9'!N33</f>
        <v>0</v>
      </c>
      <c r="F18" s="71"/>
      <c r="G18" s="404" t="s">
        <v>177</v>
      </c>
      <c r="H18" s="305">
        <v>0</v>
      </c>
      <c r="I18" s="294" t="e">
        <f>'Bell Wireline HIST p9'!E33</f>
        <v>#VALUE!</v>
      </c>
      <c r="J18" s="263"/>
      <c r="K18" s="285">
        <f>'Bell Wireline HIST p9'!O33+'Bell Wireline HIST p9'!P33+'Bell Wireline HIST p9'!Q33+'Bell Wireline HIST p9'!N33</f>
        <v>0</v>
      </c>
      <c r="L18" s="71"/>
      <c r="M18" s="285" t="s">
        <v>177</v>
      </c>
      <c r="O18" s="515"/>
      <c r="P18" s="516"/>
      <c r="Q18" s="516"/>
    </row>
    <row r="19" spans="1:17" s="477" customFormat="1" ht="16.8">
      <c r="A19" s="295" t="s">
        <v>146</v>
      </c>
      <c r="B19" s="296"/>
      <c r="C19" s="297" t="e">
        <f>'Bell Wireline HIST p9'!G34</f>
        <v>#VALUE!</v>
      </c>
      <c r="D19" s="298"/>
      <c r="E19" s="299">
        <f>'Bell Wireline HIST p9'!N34</f>
        <v>145</v>
      </c>
      <c r="F19" s="278"/>
      <c r="G19" s="406" t="e">
        <f t="shared" si="2"/>
        <v>#VALUE!</v>
      </c>
      <c r="H19" s="300" t="e">
        <f>(C19-F19)/F19</f>
        <v>#VALUE!</v>
      </c>
      <c r="I19" s="301" t="e">
        <f>'Bell Wireline HIST p9'!E34</f>
        <v>#VALUE!</v>
      </c>
      <c r="J19" s="298"/>
      <c r="K19" s="299">
        <f>'Bell Wireline HIST p9'!O34+'Bell Wireline HIST p9'!P34+'Bell Wireline HIST p9'!Q34+'Bell Wireline HIST p9'!N34</f>
        <v>506</v>
      </c>
      <c r="L19" s="278"/>
      <c r="M19" s="406" t="e">
        <f t="shared" si="1"/>
        <v>#VALUE!</v>
      </c>
      <c r="O19" s="515"/>
      <c r="P19" s="516"/>
      <c r="Q19" s="516"/>
    </row>
    <row r="20" spans="1:17" s="478" customFormat="1" ht="16.8">
      <c r="A20" s="306" t="s">
        <v>104</v>
      </c>
      <c r="B20" s="293"/>
      <c r="C20" s="284" t="e">
        <f>'Bell Wireline HIST p9'!G35</f>
        <v>#VALUE!</v>
      </c>
      <c r="D20" s="263"/>
      <c r="E20" s="285">
        <f>'Bell Wireline HIST p9'!N35</f>
        <v>2985</v>
      </c>
      <c r="F20" s="71"/>
      <c r="G20" s="404" t="e">
        <f t="shared" si="2"/>
        <v>#VALUE!</v>
      </c>
      <c r="H20" s="286" t="e">
        <f>(C20-F20)/F20</f>
        <v>#VALUE!</v>
      </c>
      <c r="I20" s="294" t="e">
        <f>'Bell Wireline HIST p9'!E35</f>
        <v>#VALUE!</v>
      </c>
      <c r="J20" s="263"/>
      <c r="K20" s="285">
        <f>'Bell Wireline HIST p9'!O35+'Bell Wireline HIST p9'!P35+'Bell Wireline HIST p9'!Q35+'Bell Wireline HIST p9'!N35</f>
        <v>11820</v>
      </c>
      <c r="L20" s="71"/>
      <c r="M20" s="404" t="e">
        <f t="shared" si="1"/>
        <v>#VALUE!</v>
      </c>
      <c r="O20" s="515"/>
      <c r="P20" s="516"/>
      <c r="Q20" s="516"/>
    </row>
    <row r="21" spans="1:17" s="477" customFormat="1" ht="16.8">
      <c r="A21" s="295" t="s">
        <v>103</v>
      </c>
      <c r="B21" s="296"/>
      <c r="C21" s="307" t="e">
        <f>'Bell Wireline HIST p9'!G36</f>
        <v>#VALUE!</v>
      </c>
      <c r="D21" s="275"/>
      <c r="E21" s="308">
        <f>'Bell Wireline HIST p9'!N36</f>
        <v>3079</v>
      </c>
      <c r="F21" s="309"/>
      <c r="G21" s="407" t="e">
        <f t="shared" si="2"/>
        <v>#VALUE!</v>
      </c>
      <c r="H21" s="310" t="e">
        <f>(C21-F21)/F21</f>
        <v>#VALUE!</v>
      </c>
      <c r="I21" s="311" t="e">
        <f>'Bell Wireline HIST p9'!E36</f>
        <v>#VALUE!</v>
      </c>
      <c r="J21" s="275"/>
      <c r="K21" s="308">
        <f>'Bell Wireline HIST p9'!O36+'Bell Wireline HIST p9'!P36+'Bell Wireline HIST p9'!Q36+'Bell Wireline HIST p9'!N36</f>
        <v>12178</v>
      </c>
      <c r="L21" s="278"/>
      <c r="M21" s="407" t="e">
        <f t="shared" si="1"/>
        <v>#VALUE!</v>
      </c>
      <c r="O21" s="515"/>
      <c r="P21" s="516"/>
      <c r="Q21" s="516"/>
    </row>
    <row r="22" spans="1:17" s="478" customFormat="1" ht="16.8">
      <c r="A22" s="312" t="s">
        <v>54</v>
      </c>
      <c r="B22" s="313"/>
      <c r="C22" s="814" t="e">
        <f>'Bell Wireline HIST p9'!G37</f>
        <v>#VALUE!</v>
      </c>
      <c r="D22" s="815"/>
      <c r="E22" s="314">
        <f>'Bell Wireline HIST p9'!N37</f>
        <v>-1753</v>
      </c>
      <c r="F22" s="456"/>
      <c r="G22" s="405" t="e">
        <f t="shared" si="2"/>
        <v>#VALUE!</v>
      </c>
      <c r="H22" s="457" t="e">
        <f>(-C22+F22)/F22</f>
        <v>#VALUE!</v>
      </c>
      <c r="I22" s="816" t="e">
        <f>'Bell Wireline HIST p9'!E37</f>
        <v>#VALUE!</v>
      </c>
      <c r="J22" s="815"/>
      <c r="K22" s="314">
        <f>'Bell Wireline HIST p9'!O37+'Bell Wireline HIST p9'!P37+'Bell Wireline HIST p9'!Q37+'Bell Wireline HIST p9'!N37</f>
        <v>-6863</v>
      </c>
      <c r="L22" s="456"/>
      <c r="M22" s="405" t="e">
        <f t="shared" si="1"/>
        <v>#VALUE!</v>
      </c>
      <c r="O22" s="515"/>
      <c r="P22" s="516"/>
      <c r="Q22" s="516"/>
    </row>
    <row r="23" spans="1:17" s="478" customFormat="1" ht="17.399999999999999">
      <c r="A23" s="315" t="s">
        <v>16</v>
      </c>
      <c r="B23" s="316"/>
      <c r="C23" s="817" t="e">
        <f>'Bell Wireline HIST p9'!G38</f>
        <v>#VALUE!</v>
      </c>
      <c r="D23" s="454"/>
      <c r="E23" s="317">
        <f>'Bell Wireline HIST p9'!N38</f>
        <v>1326</v>
      </c>
      <c r="F23" s="456"/>
      <c r="G23" s="395" t="e">
        <f t="shared" si="2"/>
        <v>#VALUE!</v>
      </c>
      <c r="H23" s="457" t="e">
        <f>(C23-F23)/F23</f>
        <v>#VALUE!</v>
      </c>
      <c r="I23" s="353" t="e">
        <f>'Bell Wireline HIST p9'!E38</f>
        <v>#VALUE!</v>
      </c>
      <c r="J23" s="454"/>
      <c r="K23" s="317">
        <f>'Bell Wireline HIST p9'!O38+'Bell Wireline HIST p9'!P38+'Bell Wireline HIST p9'!Q38+'Bell Wireline HIST p9'!N38</f>
        <v>5315</v>
      </c>
      <c r="L23" s="456"/>
      <c r="M23" s="452">
        <v>0</v>
      </c>
      <c r="O23" s="515"/>
      <c r="P23" s="516"/>
      <c r="Q23" s="516"/>
    </row>
    <row r="24" spans="1:17" s="478" customFormat="1" ht="17.399999999999999">
      <c r="A24" s="318" t="s">
        <v>98</v>
      </c>
      <c r="B24" s="319"/>
      <c r="C24" s="320" t="e">
        <f>'Bell Wireline HIST p9'!G39</f>
        <v>#VALUE!</v>
      </c>
      <c r="D24" s="321"/>
      <c r="E24" s="322">
        <f>'Bell Wireline HIST p9'!N39</f>
        <v>0.43099999999999999</v>
      </c>
      <c r="F24" s="323"/>
      <c r="G24" s="408" t="e">
        <f>((ROUND(C24,3)-ROUND(E24,3))*100)</f>
        <v>#VALUE!</v>
      </c>
      <c r="H24" s="324" t="e">
        <f>(C24-F24)*100</f>
        <v>#VALUE!</v>
      </c>
      <c r="I24" s="325" t="e">
        <f>'Bell Wireline HIST p9'!E39</f>
        <v>#VALUE!</v>
      </c>
      <c r="J24" s="321"/>
      <c r="K24" s="322">
        <f>K23/K21</f>
        <v>0.43644276564296269</v>
      </c>
      <c r="L24" s="323"/>
      <c r="M24" s="408" t="e">
        <f>((ROUND(I24,3)-ROUND(K24,3))*100)</f>
        <v>#VALUE!</v>
      </c>
      <c r="O24" s="515"/>
      <c r="P24" s="516"/>
      <c r="Q24" s="516"/>
    </row>
    <row r="25" spans="1:17" s="478" customFormat="1" ht="6.75" customHeight="1">
      <c r="A25" s="316"/>
      <c r="B25" s="315"/>
      <c r="C25" s="453"/>
      <c r="D25" s="454"/>
      <c r="E25" s="455"/>
      <c r="F25" s="456"/>
      <c r="G25" s="395"/>
      <c r="H25" s="457"/>
      <c r="I25" s="455"/>
      <c r="J25" s="454"/>
      <c r="K25" s="455"/>
      <c r="L25" s="456"/>
      <c r="M25" s="395"/>
      <c r="O25" s="515"/>
      <c r="P25" s="516"/>
      <c r="Q25" s="516"/>
    </row>
    <row r="26" spans="1:17" s="478" customFormat="1" ht="16.8">
      <c r="A26" s="264" t="s">
        <v>14</v>
      </c>
      <c r="B26" s="60"/>
      <c r="C26" s="458">
        <f>'Bell Wireline HIST p9'!G41</f>
        <v>1251</v>
      </c>
      <c r="D26" s="454"/>
      <c r="E26" s="326">
        <f>'Bell Wireline HIST p9'!N41</f>
        <v>1141</v>
      </c>
      <c r="F26" s="456"/>
      <c r="G26" s="395">
        <f>IF(OR(((ABS(E26-C26)/E26))&gt;100%,((ABS(E26-C26)/E26))&lt;-100%),"n.m.",((E26-C26)/ABS(E26)))</f>
        <v>-9.6406660823838738E-2</v>
      </c>
      <c r="H26" s="459" t="e">
        <f>(-C26+F26)/F26</f>
        <v>#DIV/0!</v>
      </c>
      <c r="I26" s="458">
        <f>'Bell Wireline HIST p9'!E41</f>
        <v>3887</v>
      </c>
      <c r="J26" s="460"/>
      <c r="K26" s="326">
        <f>'Bell Wireline HIST p9'!O41+'Bell Wireline HIST p9'!P41+'Bell Wireline HIST p9'!Q41+'Bell Wireline HIST p9'!N41</f>
        <v>3612</v>
      </c>
      <c r="L26" s="456"/>
      <c r="M26" s="395">
        <f>IF(OR(((ABS(K26-I26)/K26))&gt;100%,((ABS(K26-I26)/K26))&lt;-100%),"n.m.",((K26-I26)/ABS(K26)))</f>
        <v>-7.6135105204872641E-2</v>
      </c>
      <c r="O26" s="515"/>
      <c r="P26" s="516"/>
      <c r="Q26" s="516"/>
    </row>
    <row r="27" spans="1:17" s="478" customFormat="1" ht="17.399999999999999">
      <c r="A27" s="327" t="s">
        <v>74</v>
      </c>
      <c r="B27" s="225"/>
      <c r="C27" s="461" t="e">
        <f>'Bell Wireline HIST p9'!G42</f>
        <v>#VALUE!</v>
      </c>
      <c r="D27" s="462"/>
      <c r="E27" s="510">
        <f>'Bell Wireline HIST p9'!N42</f>
        <v>0.37057486196817147</v>
      </c>
      <c r="F27" s="463"/>
      <c r="G27" s="464" t="e">
        <f>((ROUND(E27,3)-ROUND(C27,3))*100)</f>
        <v>#VALUE!</v>
      </c>
      <c r="H27" s="465" t="e">
        <f>(-(C27-F27)*100)</f>
        <v>#VALUE!</v>
      </c>
      <c r="I27" s="466" t="e">
        <f>'Bell Wireline HIST p9'!E42</f>
        <v>#VALUE!</v>
      </c>
      <c r="J27" s="462"/>
      <c r="K27" s="510">
        <f>K26/K21</f>
        <v>0.29660042699950728</v>
      </c>
      <c r="L27" s="463"/>
      <c r="M27" s="464" t="e">
        <f>((ROUND(K27,3)-ROUND(I27,3))*100)</f>
        <v>#VALUE!</v>
      </c>
      <c r="O27" s="515"/>
      <c r="P27" s="516"/>
      <c r="Q27" s="516"/>
    </row>
    <row r="28" spans="1:17" s="477" customFormat="1">
      <c r="A28" s="273" t="s">
        <v>165</v>
      </c>
      <c r="B28" s="89"/>
      <c r="C28" s="329"/>
      <c r="D28" s="330"/>
      <c r="E28" s="331"/>
      <c r="F28" s="222"/>
      <c r="G28" s="276"/>
      <c r="H28" s="332"/>
      <c r="I28" s="89"/>
      <c r="J28" s="330"/>
      <c r="K28" s="331"/>
      <c r="L28" s="222"/>
      <c r="M28" s="276"/>
      <c r="O28" s="515"/>
      <c r="P28" s="516"/>
      <c r="Q28" s="516"/>
    </row>
    <row r="29" spans="1:17" s="478" customFormat="1" ht="16.8">
      <c r="A29" s="264" t="s">
        <v>138</v>
      </c>
      <c r="B29" s="83"/>
      <c r="C29" s="348">
        <f>'Bell Wireline HIST p9'!G44</f>
        <v>63465.865849099995</v>
      </c>
      <c r="D29" s="334"/>
      <c r="E29" s="335">
        <f>'Bell Wireline HIST p9'!N44</f>
        <v>47618</v>
      </c>
      <c r="F29" s="336"/>
      <c r="G29" s="395">
        <f t="shared" ref="G29:G40" si="3">IF(OR(((ABS(C29-E29)/E29))&gt;100%,((ABS(C29-E29)/E29))&lt;-100%),"n.m.",((C29-E29)/ABS(E29)))</f>
        <v>0.33281250470620344</v>
      </c>
      <c r="H29" s="286" t="e">
        <f>(C29-F29)/F29</f>
        <v>#DIV/0!</v>
      </c>
      <c r="I29" s="337">
        <f>'Bell Wireline HIST p9'!E44</f>
        <v>201762</v>
      </c>
      <c r="J29" s="338"/>
      <c r="K29" s="339">
        <f>'Bell Wireline HIST p9'!O44+'Bell Wireline HIST p9'!P44+'Bell Wireline HIST p9'!Q44+'Bell Wireline HIST p9'!N44</f>
        <v>152285</v>
      </c>
      <c r="L29" s="60"/>
      <c r="M29" s="395">
        <f t="shared" ref="M29:M40" si="4">IF(OR(((ABS(I29-K29)/K29))&gt;100%,((ABS(I29-K29)/K29))&lt;-100%),"n.m.",((I29-K29)/ABS(K29)))</f>
        <v>0.32489739632925108</v>
      </c>
      <c r="O29" s="515"/>
      <c r="P29" s="516"/>
      <c r="Q29" s="516"/>
    </row>
    <row r="30" spans="1:17" s="478" customFormat="1" ht="19.8">
      <c r="A30" s="340" t="s">
        <v>181</v>
      </c>
      <c r="B30" s="341"/>
      <c r="C30" s="333">
        <f>'Bell Wireline HIST p9'!G45</f>
        <v>4258570</v>
      </c>
      <c r="D30" s="342"/>
      <c r="E30" s="343">
        <f>'Bell Wireline HIST p9'!N45</f>
        <v>3861652.7233591001</v>
      </c>
      <c r="F30" s="344"/>
      <c r="G30" s="394">
        <f t="shared" si="3"/>
        <v>0.10278430119828</v>
      </c>
      <c r="H30" s="346" t="e">
        <f>(C30-F30)/F30</f>
        <v>#DIV/0!</v>
      </c>
      <c r="I30" s="337">
        <f>'Bell Wireline HIST p9'!E45</f>
        <v>4258570</v>
      </c>
      <c r="J30" s="338"/>
      <c r="K30" s="339">
        <f>'Bell Wireline HIST p9'!L45</f>
        <v>3861652.7233591001</v>
      </c>
      <c r="L30" s="347"/>
      <c r="M30" s="394">
        <f t="shared" si="4"/>
        <v>0.10278430119828</v>
      </c>
      <c r="O30" s="515"/>
      <c r="P30" s="516"/>
      <c r="Q30" s="516"/>
    </row>
    <row r="31" spans="1:17" s="477" customFormat="1">
      <c r="A31" s="273" t="s">
        <v>167</v>
      </c>
      <c r="B31" s="89"/>
      <c r="C31" s="329"/>
      <c r="D31" s="330"/>
      <c r="E31" s="222"/>
      <c r="F31" s="222"/>
      <c r="G31" s="276"/>
      <c r="H31" s="332"/>
      <c r="I31" s="89"/>
      <c r="J31" s="330"/>
      <c r="K31" s="331"/>
      <c r="L31" s="222"/>
      <c r="M31" s="276"/>
      <c r="O31" s="515"/>
      <c r="P31" s="516"/>
      <c r="Q31" s="516"/>
    </row>
    <row r="32" spans="1:17" s="478" customFormat="1" ht="20.25" customHeight="1">
      <c r="A32" s="264" t="s">
        <v>171</v>
      </c>
      <c r="B32" s="83"/>
      <c r="C32" s="348">
        <f>'Bell Wireline HIST p9'!G47</f>
        <v>14183</v>
      </c>
      <c r="D32" s="334"/>
      <c r="E32" s="335">
        <f>'Bell Wireline HIST p9'!N47</f>
        <v>6049</v>
      </c>
      <c r="F32" s="336"/>
      <c r="G32" s="395" t="str">
        <f t="shared" si="3"/>
        <v>n.m.</v>
      </c>
      <c r="H32" s="286" t="e">
        <f>-(C32-F32)/F32</f>
        <v>#DIV/0!</v>
      </c>
      <c r="I32" s="349">
        <f>'Bell Wireline HIST p9'!E47</f>
        <v>5148</v>
      </c>
      <c r="J32" s="334"/>
      <c r="K32" s="335">
        <f>'Bell Wireline HIST p9'!O47+'Bell Wireline HIST p9'!P47+'Bell Wireline HIST p9'!Q47+'Bell Wireline HIST p9'!N47</f>
        <v>2530</v>
      </c>
      <c r="L32" s="336"/>
      <c r="M32" s="395" t="str">
        <f t="shared" si="4"/>
        <v>n.m.</v>
      </c>
      <c r="O32" s="515"/>
      <c r="P32" s="516"/>
      <c r="Q32" s="516"/>
    </row>
    <row r="33" spans="1:17" s="478" customFormat="1" ht="20.25" customHeight="1">
      <c r="A33" s="264" t="s">
        <v>157</v>
      </c>
      <c r="B33" s="60"/>
      <c r="C33" s="348">
        <f>'Bell Wireline HIST p9'!G48</f>
        <v>40209</v>
      </c>
      <c r="D33" s="350"/>
      <c r="E33" s="351">
        <f>'Bell Wireline HIST p9'!N48</f>
        <v>29191</v>
      </c>
      <c r="F33" s="352"/>
      <c r="G33" s="395">
        <f t="shared" si="3"/>
        <v>0.37744510294268779</v>
      </c>
      <c r="H33" s="346" t="e">
        <f>(C33-F33)/F33</f>
        <v>#DIV/0!</v>
      </c>
      <c r="I33" s="349">
        <f>'Bell Wireline HIST p9'!E48</f>
        <v>94400</v>
      </c>
      <c r="J33" s="334"/>
      <c r="K33" s="351">
        <f>'Bell Wireline HIST p9'!O48+'Bell Wireline HIST p9'!P48+'Bell Wireline HIST p9'!Q48+'Bell Wireline HIST p9'!N48</f>
        <v>76068</v>
      </c>
      <c r="L33" s="336"/>
      <c r="M33" s="395">
        <f t="shared" si="4"/>
        <v>0.24099489930062576</v>
      </c>
      <c r="O33" s="515"/>
      <c r="P33" s="516"/>
      <c r="Q33" s="516"/>
    </row>
    <row r="34" spans="1:17" s="478" customFormat="1" ht="20.25" customHeight="1">
      <c r="A34" s="264" t="s">
        <v>117</v>
      </c>
      <c r="B34" s="60"/>
      <c r="C34" s="348">
        <f>+'Bell Wireline HIST p9'!G49</f>
        <v>-26026</v>
      </c>
      <c r="D34" s="350"/>
      <c r="E34" s="351">
        <f>+'Bell Wireline HIST p9'!N49</f>
        <v>-23142</v>
      </c>
      <c r="F34" s="352"/>
      <c r="G34" s="394">
        <f t="shared" si="3"/>
        <v>-0.12462189957652753</v>
      </c>
      <c r="H34" s="346"/>
      <c r="I34" s="353">
        <f>'Bell Wireline HIST p9'!E49</f>
        <v>-89252</v>
      </c>
      <c r="J34" s="334"/>
      <c r="K34" s="335">
        <f>'Bell Wireline HIST p9'!O49+'Bell Wireline HIST p9'!P49+'Bell Wireline HIST p9'!Q49+'Bell Wireline HIST p9'!N49</f>
        <v>-73538</v>
      </c>
      <c r="L34" s="336"/>
      <c r="M34" s="394">
        <f t="shared" si="4"/>
        <v>-0.21368544154042807</v>
      </c>
      <c r="O34" s="515"/>
      <c r="P34" s="516"/>
      <c r="Q34" s="516"/>
    </row>
    <row r="35" spans="1:17" s="478" customFormat="1" ht="20.25" customHeight="1">
      <c r="A35" s="264" t="s">
        <v>182</v>
      </c>
      <c r="B35" s="60"/>
      <c r="C35" s="333">
        <f>'Bell Wireline HIST p9'!G50</f>
        <v>2751498</v>
      </c>
      <c r="D35" s="354"/>
      <c r="E35" s="343">
        <f>'Bell Wireline HIST p9'!N50</f>
        <v>2735010.1380113</v>
      </c>
      <c r="F35" s="316"/>
      <c r="G35" s="394">
        <f t="shared" si="3"/>
        <v>6.0284463883884419E-3</v>
      </c>
      <c r="H35" s="346" t="e">
        <f>(C35-F35)/F35</f>
        <v>#DIV/0!</v>
      </c>
      <c r="I35" s="337">
        <f>'Bell Wireline HIST p9'!E50</f>
        <v>2751498</v>
      </c>
      <c r="J35" s="355"/>
      <c r="K35" s="339">
        <f>'Bell Wireline HIST p9'!L50</f>
        <v>2735010.1380113</v>
      </c>
      <c r="L35" s="57"/>
      <c r="M35" s="394">
        <f t="shared" si="4"/>
        <v>6.0284463883884419E-3</v>
      </c>
      <c r="O35" s="515"/>
      <c r="P35" s="516"/>
      <c r="Q35" s="516"/>
    </row>
    <row r="36" spans="1:17" s="478" customFormat="1" ht="20.25" customHeight="1">
      <c r="A36" s="264" t="s">
        <v>183</v>
      </c>
      <c r="B36" s="60"/>
      <c r="C36" s="333">
        <f>'Bell Wireline HIST p9'!G51</f>
        <v>1988181</v>
      </c>
      <c r="D36" s="354"/>
      <c r="E36" s="343">
        <f>'Bell Wireline HIST p9'!N51</f>
        <v>1882441.1380113999</v>
      </c>
      <c r="F36" s="316"/>
      <c r="G36" s="394">
        <f t="shared" si="3"/>
        <v>5.6171669782091087E-2</v>
      </c>
      <c r="H36" s="346" t="e">
        <f>(C36-F36)/F36</f>
        <v>#DIV/0!</v>
      </c>
      <c r="I36" s="337">
        <f>'Bell Wireline HIST p9'!E51</f>
        <v>1988181</v>
      </c>
      <c r="J36" s="355"/>
      <c r="K36" s="339">
        <f>'Bell Wireline HIST p9'!L51</f>
        <v>1882441.1380113999</v>
      </c>
      <c r="L36" s="57"/>
      <c r="M36" s="394">
        <f t="shared" si="4"/>
        <v>5.6171669782091087E-2</v>
      </c>
      <c r="O36" s="515"/>
      <c r="P36" s="516"/>
      <c r="Q36" s="516"/>
    </row>
    <row r="37" spans="1:17" s="478" customFormat="1" ht="20.25" customHeight="1">
      <c r="A37" s="264" t="s">
        <v>117</v>
      </c>
      <c r="B37" s="60"/>
      <c r="C37" s="333">
        <f>'Bell Wireline HIST p9'!G52</f>
        <v>763317</v>
      </c>
      <c r="D37" s="354"/>
      <c r="E37" s="343">
        <f>'Bell Wireline HIST p9'!N52</f>
        <v>852568.9999999</v>
      </c>
      <c r="F37" s="316"/>
      <c r="G37" s="394">
        <f t="shared" si="3"/>
        <v>-0.1046859550369653</v>
      </c>
      <c r="H37" s="346"/>
      <c r="I37" s="337">
        <f>'Bell Wireline HIST p9'!E52</f>
        <v>763317</v>
      </c>
      <c r="J37" s="355"/>
      <c r="K37" s="339">
        <f>'Bell Wireline HIST p9'!N52</f>
        <v>852568.9999999</v>
      </c>
      <c r="L37" s="57"/>
      <c r="M37" s="394">
        <f t="shared" si="4"/>
        <v>-0.1046859550369653</v>
      </c>
      <c r="O37" s="515"/>
      <c r="P37" s="516"/>
      <c r="Q37" s="516"/>
    </row>
    <row r="38" spans="1:17" s="477" customFormat="1">
      <c r="A38" s="356" t="s">
        <v>166</v>
      </c>
      <c r="B38" s="357"/>
      <c r="C38" s="358"/>
      <c r="D38" s="330"/>
      <c r="E38" s="222"/>
      <c r="F38" s="222"/>
      <c r="G38" s="276"/>
      <c r="H38" s="332"/>
      <c r="I38" s="89"/>
      <c r="J38" s="330"/>
      <c r="K38" s="331"/>
      <c r="L38" s="222"/>
      <c r="M38" s="276"/>
      <c r="O38" s="515"/>
      <c r="P38" s="516"/>
      <c r="Q38" s="516"/>
    </row>
    <row r="39" spans="1:17" s="478" customFormat="1" ht="16.8">
      <c r="A39" s="264" t="s">
        <v>125</v>
      </c>
      <c r="B39" s="397"/>
      <c r="C39" s="398">
        <f>'Bell Wireline HIST p9'!G54</f>
        <v>-37878</v>
      </c>
      <c r="D39" s="354"/>
      <c r="E39" s="351">
        <f>'Bell Wireline HIST p9'!N54</f>
        <v>-40211</v>
      </c>
      <c r="F39" s="316"/>
      <c r="G39" s="394">
        <f t="shared" si="3"/>
        <v>5.8018950038546666E-2</v>
      </c>
      <c r="H39" s="346" t="e">
        <f>-(C39-F39)/F39</f>
        <v>#DIV/0!</v>
      </c>
      <c r="I39" s="398">
        <f>'Bell Wireline HIST p9'!E54</f>
        <v>-175788</v>
      </c>
      <c r="J39" s="354"/>
      <c r="K39" s="361">
        <f>'Bell Wireline HIST p9'!O54+'Bell Wireline HIST p9'!P54+'Bell Wireline HIST p9'!Q54+'Bell Wireline HIST p9'!N54</f>
        <v>-185327</v>
      </c>
      <c r="L39" s="316"/>
      <c r="M39" s="394">
        <f t="shared" si="4"/>
        <v>5.1471183367776958E-2</v>
      </c>
      <c r="O39" s="515"/>
      <c r="P39" s="516"/>
      <c r="Q39" s="516"/>
    </row>
    <row r="40" spans="1:17" s="478" customFormat="1" ht="21.75" customHeight="1" thickBot="1">
      <c r="A40" s="264" t="s">
        <v>184</v>
      </c>
      <c r="B40" s="397"/>
      <c r="C40" s="399">
        <f>'Bell Wireline HIST p9'!G55</f>
        <v>2190771</v>
      </c>
      <c r="D40" s="354"/>
      <c r="E40" s="351">
        <f>'Bell Wireline HIST p9'!N55</f>
        <v>2298605</v>
      </c>
      <c r="F40" s="316"/>
      <c r="G40" s="394">
        <f t="shared" si="3"/>
        <v>-4.6912801460015967E-2</v>
      </c>
      <c r="H40" s="346" t="e">
        <f>(C40-F40)/F40</f>
        <v>#DIV/0!</v>
      </c>
      <c r="I40" s="399">
        <f>'Bell Wireline HIST p9'!E55</f>
        <v>2190771</v>
      </c>
      <c r="J40" s="354"/>
      <c r="K40" s="343">
        <f>'Bell Wireline HIST p9'!N55</f>
        <v>2298605</v>
      </c>
      <c r="L40" s="316"/>
      <c r="M40" s="394">
        <f t="shared" si="4"/>
        <v>-4.6912801460015967E-2</v>
      </c>
      <c r="O40" s="515"/>
      <c r="P40" s="516"/>
      <c r="Q40" s="516"/>
    </row>
    <row r="41" spans="1:17" s="478" customFormat="1" ht="12.75" customHeight="1" thickTop="1">
      <c r="A41" s="359"/>
      <c r="B41" s="359"/>
      <c r="C41" s="360"/>
      <c r="D41" s="316"/>
      <c r="E41" s="361"/>
      <c r="F41" s="316"/>
      <c r="G41" s="345"/>
      <c r="H41" s="345"/>
      <c r="I41" s="360"/>
      <c r="J41" s="316"/>
      <c r="K41" s="326"/>
      <c r="L41" s="57"/>
      <c r="M41" s="223"/>
    </row>
    <row r="42" spans="1:17" s="479" customFormat="1" ht="16.5" customHeight="1">
      <c r="A42" s="1929" t="s">
        <v>13</v>
      </c>
      <c r="B42" s="1929"/>
      <c r="C42" s="1929"/>
      <c r="D42" s="1929"/>
      <c r="E42" s="1929"/>
      <c r="F42" s="1929"/>
      <c r="G42" s="1929"/>
      <c r="H42" s="1929"/>
      <c r="I42" s="1929"/>
      <c r="J42" s="1929"/>
      <c r="K42" s="1929"/>
      <c r="L42" s="1929"/>
      <c r="M42" s="739"/>
    </row>
    <row r="43" spans="1:17" ht="29.25" customHeight="1">
      <c r="A43" s="52" t="s">
        <v>128</v>
      </c>
      <c r="B43" s="1929" t="s">
        <v>196</v>
      </c>
      <c r="C43" s="1929"/>
      <c r="D43" s="1929"/>
      <c r="E43" s="1929"/>
      <c r="F43" s="1929"/>
      <c r="G43" s="1929"/>
      <c r="H43" s="1929"/>
      <c r="I43" s="1929"/>
      <c r="J43" s="1929"/>
      <c r="K43" s="1929"/>
      <c r="L43" s="1929"/>
      <c r="M43" s="1929"/>
      <c r="N43" s="502"/>
      <c r="O43" s="502"/>
    </row>
    <row r="44" spans="1:17" ht="16.5" customHeight="1">
      <c r="A44" s="52" t="s">
        <v>169</v>
      </c>
      <c r="B44" s="1929" t="s">
        <v>178</v>
      </c>
      <c r="C44" s="1929"/>
      <c r="D44" s="1929"/>
      <c r="E44" s="1929"/>
      <c r="F44" s="1929"/>
      <c r="G44" s="1929"/>
      <c r="H44" s="1929"/>
      <c r="I44" s="1929"/>
      <c r="J44" s="1929"/>
      <c r="K44" s="1929"/>
      <c r="L44" s="1929"/>
      <c r="M44" s="1929"/>
    </row>
    <row r="45" spans="1:17" ht="19.5" customHeight="1">
      <c r="A45" s="740"/>
      <c r="B45" s="1929"/>
      <c r="C45" s="1929"/>
      <c r="D45" s="1929"/>
      <c r="E45" s="1929"/>
      <c r="F45" s="1929"/>
      <c r="G45" s="1929"/>
      <c r="H45" s="1929"/>
      <c r="I45" s="1929"/>
      <c r="J45" s="1929"/>
      <c r="K45" s="1929"/>
      <c r="L45" s="1929"/>
      <c r="M45" s="1929"/>
    </row>
    <row r="66" spans="12:12">
      <c r="L66" s="259"/>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 name="OrphanNamesChecked"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30480</xdr:rowOff>
              </to>
            </anchor>
          </controlPr>
        </control>
      </mc:Choice>
      <mc:Fallback>
        <control shapeId="92161" r:id="rId7"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DDB0EBAE741C46ACFE996B6131C250" ma:contentTypeVersion="11" ma:contentTypeDescription="Create a new document." ma:contentTypeScope="" ma:versionID="26998cb759c64381f44b27cdf9d29d43">
  <xsd:schema xmlns:xsd="http://www.w3.org/2001/XMLSchema" xmlns:xs="http://www.w3.org/2001/XMLSchema" xmlns:p="http://schemas.microsoft.com/office/2006/metadata/properties" xmlns:ns2="de70d664-5bb2-4516-9ba0-84e2a51c4efb" xmlns:ns3="8ecfa7b2-bc3e-48c8-842f-ed75117144d3" targetNamespace="http://schemas.microsoft.com/office/2006/metadata/properties" ma:root="true" ma:fieldsID="4219a5cf85ef5e2f34f4e81c20bb5d1e" ns2:_="" ns3:_="">
    <xsd:import namespace="de70d664-5bb2-4516-9ba0-84e2a51c4efb"/>
    <xsd:import namespace="8ecfa7b2-bc3e-48c8-842f-ed75117144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0d664-5bb2-4516-9ba0-84e2a51c4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3c642b-abf5-48bd-aef3-2a365f13db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fa7b2-bc3e-48c8-842f-ed75117144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fb935e-f77c-490a-bdfe-b4839cca00cb}" ma:internalName="TaxCatchAll" ma:showField="CatchAllData" ma:web="8ecfa7b2-bc3e-48c8-842f-ed7511714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ecfa7b2-bc3e-48c8-842f-ed75117144d3" xsi:nil="true"/>
    <lcf76f155ced4ddcb4097134ff3c332f xmlns="de70d664-5bb2-4516-9ba0-84e2a51c4e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3FD581-61B1-460F-BAC9-EA32854E1060}">
  <ds:schemaRefs>
    <ds:schemaRef ds:uri="http://schemas.microsoft.com/sharepoint/v3/contenttype/forms"/>
  </ds:schemaRefs>
</ds:datastoreItem>
</file>

<file path=customXml/itemProps2.xml><?xml version="1.0" encoding="utf-8"?>
<ds:datastoreItem xmlns:ds="http://schemas.openxmlformats.org/officeDocument/2006/customXml" ds:itemID="{93EAFB11-3432-4E54-9B12-13F00A399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0d664-5bb2-4516-9ba0-84e2a51c4efb"/>
    <ds:schemaRef ds:uri="8ecfa7b2-bc3e-48c8-842f-ed7511714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074DBF-EFC1-4F95-9F1A-6391B05F76CB}">
  <ds:schemaRefs>
    <ds:schemaRef ds:uri="15e8ba1a-9f98-4e31-8758-6e4dd21209aa"/>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24267469-c6bc-4f73-ba2e-5c280f558e8b"/>
    <ds:schemaRef ds:uri="http://schemas.microsoft.com/office/2006/metadata/properties"/>
    <ds:schemaRef ds:uri="http://www.w3.org/XML/1998/namespace"/>
    <ds:schemaRef ds:uri="http://purl.org/dc/elements/1.1/"/>
    <ds:schemaRef ds:uri="8ecfa7b2-bc3e-48c8-842f-ed75117144d3"/>
    <ds:schemaRef ds:uri="de70d664-5bb2-4516-9ba0-84e2a51c4e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Ching, Ho Wa</cp:lastModifiedBy>
  <cp:lastPrinted>2025-03-04T18:43:04Z</cp:lastPrinted>
  <dcterms:created xsi:type="dcterms:W3CDTF">2015-02-17T20:15:54Z</dcterms:created>
  <dcterms:modified xsi:type="dcterms:W3CDTF">2025-03-07T15:20:06Z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0x01010009DDB0EBAE741C46ACFE996B6131C250</vt:lpwstr>
  </property>
  <property fmtid="{D5CDD505-2E9C-101B-9397-08002B2CF9AE}" pid="3" name="Order">
    <vt:r8>7600</vt:r8>
  </property>
  <property fmtid="{D5CDD505-2E9C-101B-9397-08002B2CF9AE}" pid="4" name="MediaServiceImageTags">
    <vt:lpwstr/>
  </property>
</Properties>
</file>