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10.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W:\04. Quarters\2024\Q2\Supplemental\"/>
    </mc:Choice>
  </mc:AlternateContent>
  <xr:revisionPtr revIDLastSave="0" documentId="13_ncr:1_{AEE49190-3C87-4D15-AEC4-B3B76CFC8B71}" xr6:coauthVersionLast="47" xr6:coauthVersionMax="47" xr10:uidLastSave="{00000000-0000-0000-0000-000000000000}"/>
  <bookViews>
    <workbookView xWindow="-28920" yWindow="-8715" windowWidth="29040" windowHeight="15840" tabRatio="936" firstSheet="1" activeTab="1" xr2:uid="{00000000-000D-0000-FFFF-FFFF00000000}"/>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58" r:id="rId10"/>
    <sheet name="CTS HIST Info p7" sheetId="55" r:id="rId11"/>
    <sheet name="CTS Metrics Summary p8" sheetId="59"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1" r:id="rId23"/>
    <sheet name="Accomp Notes p15" sheetId="62" r:id="rId24"/>
    <sheet name="Accomp Notes p16" sheetId="63" r:id="rId25"/>
    <sheet name="Accomp Notes p17" sheetId="64" r:id="rId26"/>
    <sheet name="Accomp Notes p18" sheetId="65" r:id="rId27"/>
  </sheets>
  <definedNames>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10">"_FPM_BPCNW10_[https://sapbpcbw.intranet.bell.ca:8443/sap/bpc/]_[BELL]_[CORPORATE]_[false]_[false]\1"</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5">'BCE Inc Seg Info Summary p4'!$A$1:$K$35</definedName>
    <definedName name="_xlnm.Print_Area" localSheetId="19">'BCE Inc. BS p11'!$A$1:$F$62</definedName>
    <definedName name="_xlnm.Print_Area" localSheetId="21">'BCE Inc. CF HIST p13'!$A$1:$L$57</definedName>
    <definedName name="_xlnm.Print_Area" localSheetId="20">'BCE Inc. CF Summary p12'!$A$1:$L$53</definedName>
    <definedName name="_xlnm.Print_Area" localSheetId="4">'BCE Inc. IS HIST p3'!$A$1:$L$49</definedName>
    <definedName name="_xlnm.Print_Area" localSheetId="2">'BCE Inc. IS Summary p2'!$A$1:$K$51</definedName>
    <definedName name="_xlnm.Print_Area" localSheetId="6">'BCE Inc. Seg Info HIS p5'!$A$1:$L$31</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'!$A$1:$P$32</definedName>
    <definedName name="_xlnm.Print_Area" localSheetId="10">'CTS HIST Info p7'!$A$1:$M$23</definedName>
    <definedName name="_xlnm.Print_Area" localSheetId="17">'CTS HIST Info p9'!$A$1:$N$37</definedName>
    <definedName name="_xlnm.Print_Area" localSheetId="8">'CTS HIST p6FMO-delete'!$A$1:$M$45</definedName>
    <definedName name="_xlnm.Print_Area" localSheetId="11">'CTS Metrics Summary p8'!$A$1:$J$37</definedName>
    <definedName name="_xlnm.Print_Area" localSheetId="9">'CTS Summary p6'!$A$1:$J$23</definedName>
    <definedName name="_xlnm.Print_Area" localSheetId="18">'Net Debt &amp; Bell other info p10'!$A$1:$K$46</definedName>
    <definedName name="RemoveLevelFirst" localSheetId="3" hidden="1">EPMFormattingSheet!$D$26</definedName>
    <definedName name="RemoveLevelSecond" localSheetId="3" hidden="1">EPMFormattingSheet!$D$47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R8" i="51"/>
  <c r="E41" i="53"/>
  <c r="E25" i="53"/>
  <c r="E37" i="53"/>
  <c r="A25" i="31"/>
  <c r="E53" i="53"/>
  <c r="D18" i="51"/>
  <c r="E25" i="31"/>
  <c r="D24" i="51"/>
  <c r="E27" i="53"/>
  <c r="E31" i="31"/>
  <c r="A8" i="48"/>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<sst xmlns="http://schemas.openxmlformats.org/spreadsheetml/2006/main" count="1154" uniqueCount="430">
  <si>
    <t>Total</t>
  </si>
  <si>
    <t>Other financing activities</t>
  </si>
  <si>
    <t>Issue of common shares</t>
  </si>
  <si>
    <t>Cash dividends paid on common shares</t>
  </si>
  <si>
    <t>Repayment of long-term debt</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</si>
  <si>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</si>
  <si>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</si>
  <si>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</si>
  <si>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</si>
  <si>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</si>
  <si>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</si>
  <si>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</si>
  <si>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</si>
  <si>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</si>
  <si>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</si>
  <si>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</si>
  <si>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</si>
  <si>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</si>
  <si>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</si>
  <si>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</si>
  <si>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</si>
  <si>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</si>
  <si>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</si>
  <si>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</si>
  <si>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</si>
  <si>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EPM Formatting Sheet</t>
  </si>
  <si>
    <t>Column</t>
  </si>
  <si>
    <t>ACTUAL</t>
  </si>
  <si>
    <t>Row</t>
  </si>
  <si>
    <t>Label</t>
  </si>
  <si>
    <t>Use</t>
  </si>
  <si>
    <t>% change</t>
  </si>
  <si>
    <t>$ change</t>
  </si>
  <si>
    <t xml:space="preserve"> </t>
  </si>
  <si>
    <t>Total liabilities and equity</t>
  </si>
  <si>
    <t>Total equity</t>
  </si>
  <si>
    <t>Non-controlling interest</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</si>
  <si>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</si>
  <si>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</si>
  <si>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</si>
  <si>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</si>
  <si>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</si>
  <si>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</si>
  <si>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</si>
  <si>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</si>
  <si>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</si>
  <si>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</si>
  <si>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</si>
  <si>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</si>
  <si>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</si>
  <si>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</si>
  <si>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</si>
  <si>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</si>
  <si>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</si>
  <si>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</si>
  <si>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</si>
  <si>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</si>
  <si>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</si>
  <si>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</si>
  <si>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</si>
  <si>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</si>
  <si>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</si>
  <si>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</si>
  <si>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</si>
  <si>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</si>
  <si>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</si>
  <si>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</si>
  <si>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</si>
  <si>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</si>
  <si>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</si>
  <si>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</si>
  <si>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</si>
  <si>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</si>
  <si>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</si>
  <si>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</si>
  <si>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</si>
  <si>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</si>
  <si>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</si>
  <si>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</si>
  <si>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</si>
  <si>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</si>
  <si>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 xml:space="preserve">thane.fotopoulos@bell.ca </t>
  </si>
  <si>
    <t>514-870-4619</t>
  </si>
  <si>
    <t>Thane Fotopoulos</t>
  </si>
  <si>
    <t>BCE Investor Relations</t>
  </si>
  <si>
    <t>Adjusted EPS</t>
  </si>
  <si>
    <t xml:space="preserve">Adjusted net earnings </t>
  </si>
  <si>
    <t>Number of common shares outstanding (millions)</t>
  </si>
  <si>
    <t>Dividends per common share</t>
  </si>
  <si>
    <t>Net earnings</t>
  </si>
  <si>
    <t xml:space="preserve">     Non-controlling interest</t>
  </si>
  <si>
    <t xml:space="preserve">     Preferred shareholders</t>
  </si>
  <si>
    <t xml:space="preserve">     Common shareholders</t>
  </si>
  <si>
    <t>Net earnings attributable to:</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</si>
  <si>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</si>
  <si>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</si>
  <si>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</si>
  <si>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</si>
  <si>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</si>
  <si>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</si>
  <si>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</si>
  <si>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</si>
  <si>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</si>
  <si>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</si>
  <si>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</si>
  <si>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</si>
  <si>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</si>
  <si>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</si>
  <si>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</si>
  <si>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</si>
  <si>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</si>
  <si>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</si>
  <si>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</si>
  <si>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</si>
  <si>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</si>
  <si>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</si>
  <si>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</si>
  <si>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</si>
  <si>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</si>
  <si>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</si>
  <si>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</si>
  <si>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</si>
  <si>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</si>
  <si>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</si>
  <si>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</si>
  <si>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</si>
  <si>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</si>
  <si>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</si>
  <si>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</si>
  <si>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</si>
  <si>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</si>
  <si>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</si>
  <si>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</si>
  <si>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</si>
  <si>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</si>
  <si>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</si>
  <si>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</si>
  <si>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</si>
  <si>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</si>
  <si>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</si>
  <si>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</si>
  <si>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</si>
  <si>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</si>
  <si>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</si>
  <si>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</si>
  <si>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</si>
  <si>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</si>
  <si>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</si>
  <si>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</si>
  <si>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</si>
  <si>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</si>
  <si>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</si>
  <si>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</si>
  <si>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</si>
  <si>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</si>
  <si>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</si>
  <si>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</si>
  <si>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</si>
  <si>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</si>
  <si>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</si>
  <si>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</si>
  <si>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</si>
  <si>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</si>
  <si>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</si>
  <si>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</si>
  <si>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</si>
  <si>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</si>
  <si>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</si>
  <si>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</si>
  <si>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</si>
  <si>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</si>
  <si>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</si>
  <si>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</si>
  <si>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</si>
  <si>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</si>
  <si>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</si>
  <si>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</si>
  <si>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</si>
  <si>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</si>
  <si>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</si>
  <si>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</si>
  <si>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</si>
  <si>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</si>
  <si>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</si>
  <si>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</si>
  <si>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</si>
  <si>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</si>
  <si>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</si>
  <si>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</si>
  <si>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</si>
  <si>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</si>
  <si>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</si>
  <si>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</si>
  <si>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</si>
  <si>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</si>
  <si>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</si>
  <si>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</si>
  <si>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</si>
  <si>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</si>
  <si>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</si>
  <si>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</si>
  <si>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</si>
  <si>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</si>
  <si>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</si>
  <si>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</si>
  <si>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</si>
  <si>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</si>
  <si>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</si>
  <si>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</si>
  <si>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</si>
  <si>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</si>
  <si>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</si>
  <si>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</si>
  <si>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</si>
  <si>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</si>
  <si>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</si>
  <si>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</si>
  <si>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</si>
  <si>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</si>
  <si>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</si>
  <si>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</si>
  <si>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</si>
  <si>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</si>
  <si>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</si>
  <si>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</si>
  <si>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</si>
  <si>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</si>
  <si>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</si>
  <si>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</si>
  <si>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</si>
  <si>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</si>
  <si>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</si>
  <si>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</si>
  <si>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</si>
  <si>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Net earnings attributable to common shareholders</t>
  </si>
  <si>
    <t>Impairment of assets</t>
  </si>
  <si>
    <t>Post-employment benefit assets</t>
  </si>
  <si>
    <t>Q1 21</t>
  </si>
  <si>
    <t>Change in contract assets</t>
  </si>
  <si>
    <t>PY Check</t>
  </si>
  <si>
    <t>Change in wireless device financing plan receivables</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</si>
  <si>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</si>
  <si>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</si>
  <si>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</si>
  <si>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</si>
  <si>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</si>
  <si>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</si>
  <si>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</si>
  <si>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</si>
  <si>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</si>
  <si>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</si>
  <si>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</si>
  <si>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</si>
  <si>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</si>
  <si>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</si>
  <si>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</si>
  <si>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</si>
  <si>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</si>
  <si>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</si>
  <si>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</si>
  <si>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</si>
  <si>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</si>
  <si>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</si>
  <si>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</si>
  <si>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</si>
  <si>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</si>
  <si>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</si>
  <si>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</si>
  <si>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</si>
  <si>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</si>
  <si>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</si>
  <si>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</si>
  <si>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</si>
  <si>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</si>
  <si>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</si>
  <si>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</si>
  <si>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</si>
  <si>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</si>
  <si>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</si>
  <si>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</si>
  <si>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</si>
  <si>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</si>
  <si>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</si>
  <si>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</si>
  <si>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</si>
  <si>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</si>
  <si>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equity losses on investments in associates and joint ventures</t>
  </si>
  <si>
    <t>Adjustments to reconcile net earnings to cash flows from operating activities</t>
  </si>
  <si>
    <t>Repurchase of preferred shares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</si>
  <si>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</si>
  <si>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</si>
  <si>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</si>
  <si>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</si>
  <si>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</si>
  <si>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</si>
  <si>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</si>
  <si>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</si>
  <si>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</si>
  <si>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</si>
  <si>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 xml:space="preserve">     Net equity losses on investment in associates and joint ventures</t>
  </si>
  <si>
    <t>(B)</t>
  </si>
  <si>
    <t>In Q3 2022, as a result of the acquisition of Xplore Mobile and other related companies, our retail mobility subscriber base increased by XXX,XXX subscribers</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</si>
  <si>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</si>
  <si>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</si>
  <si>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</si>
  <si>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</si>
  <si>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</si>
  <si>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</si>
  <si>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</si>
  <si>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</si>
  <si>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</si>
  <si>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</si>
  <si>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</si>
  <si>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</si>
  <si>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</si>
  <si>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</si>
  <si>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</si>
  <si>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</si>
  <si>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</si>
  <si>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</si>
  <si>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</si>
  <si>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</si>
  <si>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</si>
  <si>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</si>
  <si>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</si>
  <si>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</si>
  <si>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</si>
  <si>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</si>
  <si>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</si>
  <si>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</si>
  <si>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r>
      <t xml:space="preserve">Free cash flow (FCF) </t>
    </r>
    <r>
      <rPr>
        <b/>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</si>
  <si>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</si>
  <si>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Q1 23</t>
  </si>
  <si>
    <t>Q2 23</t>
  </si>
  <si>
    <t>Q3 23</t>
  </si>
  <si>
    <t>Q4 23</t>
  </si>
  <si>
    <t>Bell CTS</t>
  </si>
  <si>
    <t>Wireless</t>
  </si>
  <si>
    <t>Blended churn (%) (average per month)</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</si>
  <si>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</si>
  <si>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</si>
  <si>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</si>
  <si>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</si>
  <si>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</si>
  <si>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</si>
  <si>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</si>
  <si>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</si>
  <si>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</si>
  <si>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</si>
  <si>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t>Bell Communication and Technology Services (Bell CTS)</t>
  </si>
  <si>
    <t>Consolidated Statements of Financial Position</t>
  </si>
  <si>
    <r>
      <t xml:space="preserve">Adjusted EBITDA margin </t>
    </r>
    <r>
      <rPr>
        <b/>
        <vertAlign val="superscript"/>
        <sz val="18"/>
        <rFont val="Arial"/>
        <family val="2"/>
      </rPr>
      <t>(B)(3)</t>
    </r>
  </si>
  <si>
    <r>
      <t>Capital intensity</t>
    </r>
    <r>
      <rPr>
        <i/>
        <vertAlign val="superscript"/>
        <sz val="13"/>
        <rFont val="Arial"/>
        <family val="2"/>
      </rPr>
      <t xml:space="preserve"> (A)(3)</t>
    </r>
  </si>
  <si>
    <t xml:space="preserve">Wireline data </t>
  </si>
  <si>
    <t>Wireline voice</t>
  </si>
  <si>
    <t>Other wireline services</t>
  </si>
  <si>
    <t xml:space="preserve">     Net return on post-employment benefit plans</t>
  </si>
  <si>
    <r>
      <t xml:space="preserve">(B) </t>
    </r>
    <r>
      <rPr>
        <sz val="15"/>
        <rFont val="Arial"/>
        <family val="2"/>
      </rPr>
      <t>Adjusted EBITDA margin is defined as adjusted EBITDA divided by operating revenues.</t>
    </r>
  </si>
  <si>
    <t>Repurchase of a financial liability</t>
  </si>
  <si>
    <t>Wireline</t>
  </si>
  <si>
    <t xml:space="preserve">Wireline </t>
  </si>
  <si>
    <r>
      <t xml:space="preserve">Bell CTS </t>
    </r>
    <r>
      <rPr>
        <b/>
        <vertAlign val="superscript"/>
        <sz val="18"/>
        <rFont val="Arial"/>
        <family val="2"/>
      </rPr>
      <t>(1)</t>
    </r>
  </si>
  <si>
    <t>External/Operating product revenues</t>
  </si>
  <si>
    <t>June 30</t>
  </si>
  <si>
    <t>Bell CTS Metrics - Historical Trend</t>
  </si>
  <si>
    <t>Bell CTS - Historical Trend</t>
  </si>
  <si>
    <t>(Decrease) increase in securitized receivables</t>
  </si>
  <si>
    <t>Net equity losses on investments in associates and joint ventures</t>
  </si>
  <si>
    <t>TOTAL
2023</t>
  </si>
  <si>
    <t>R</t>
  </si>
  <si>
    <t xml:space="preserve">In Q2 2023, our retail high-speed Internet, retail IPTV and retail residential NAS lines subscriber bases increased by 35,080, 243 and 7,458 subscribers, respectively, as a result of small acquisitions. </t>
  </si>
  <si>
    <t>Short-term investments</t>
  </si>
  <si>
    <t>Q1 24</t>
  </si>
  <si>
    <t>Q2 24</t>
  </si>
  <si>
    <t>Losses (gains) on investments</t>
  </si>
  <si>
    <t>(D)</t>
  </si>
  <si>
    <t>In Q1 2024, we adjusted our mobile phone postpaid subscriber base to remove very low to non-revenue generating business market subscribers of 105,802.</t>
  </si>
  <si>
    <t>(C)</t>
  </si>
  <si>
    <t xml:space="preserve">In Q1 2024, we removed 11,645 turbo hubs subscribers from our retail high-speed Internet subscriber base as we are no longer actively marketing this product in our wireless-to-the-home footprint. </t>
  </si>
  <si>
    <t>-</t>
  </si>
  <si>
    <t>Other (expense) income</t>
  </si>
  <si>
    <t>(E)</t>
  </si>
  <si>
    <t>In Q1 2024, our retail high-speed Internet subscriber base increased by 3,850 business subscribers as a result of a small acquisition.</t>
  </si>
  <si>
    <t>As of Q1 2024, we are no longer reporting retail satellite TV subscribers as this no longer represents a significant proportion of our revenues. As a result, satellite TV subscribers have been removed from our retail TV subscriber base, and we now report exclusively retail IPTV subscribers.</t>
  </si>
  <si>
    <r>
      <t xml:space="preserve">Net debt and free cash flow are non-GAAP financial measures and net debt leverage ratio is a capital management measure. Refer to note 2.1, </t>
    </r>
    <r>
      <rPr>
        <i/>
        <sz val="15"/>
        <rFont val="Arial"/>
        <family val="2"/>
      </rPr>
      <t>Non-GAAP financial measures</t>
    </r>
    <r>
      <rPr>
        <sz val="15"/>
        <rFont val="Arial"/>
        <family val="2"/>
      </rPr>
      <t xml:space="preserve"> and note 2.4, </t>
    </r>
    <r>
      <rPr>
        <i/>
        <sz val="15"/>
        <rFont val="Arial"/>
        <family val="2"/>
      </rPr>
      <t>Capital management measures</t>
    </r>
    <r>
      <rPr>
        <sz val="15"/>
        <rFont val="Arial"/>
        <family val="2"/>
      </rPr>
      <t xml:space="preserve"> in the Accompanying Notes to this report for more information on these measures. </t>
    </r>
  </si>
  <si>
    <t>YTD</t>
  </si>
  <si>
    <t>YTD
2024</t>
  </si>
  <si>
    <t>Q2
2024</t>
  </si>
  <si>
    <t>Q2
2023</t>
  </si>
  <si>
    <t>YTD
2023</t>
  </si>
  <si>
    <t>Decrease in securitized receivables</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</si>
  <si>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t>
    </r>
    <r>
      <rPr>
        <sz val="15"/>
        <rFont val="Arial"/>
        <family val="2"/>
      </rPr>
      <t xml:space="preserve">and note 2.2, 
    </t>
    </r>
    <r>
      <rPr>
        <i/>
        <sz val="15"/>
        <rFont val="Arial"/>
        <family val="2"/>
      </rPr>
      <t xml:space="preserve">Non-GAAP ratios </t>
    </r>
    <r>
      <rPr>
        <sz val="15"/>
        <rFont val="Arial"/>
        <family val="2"/>
      </rPr>
      <t>in the Accompanying Notes to this report for more information on these measures.</t>
    </r>
  </si>
  <si>
    <t>Retail IPTV net subscriber (losses) activations</t>
  </si>
  <si>
    <r>
      <t xml:space="preserve">Bell CTS Metrics </t>
    </r>
    <r>
      <rPr>
        <b/>
        <vertAlign val="superscript"/>
        <sz val="20"/>
        <rFont val="Arial"/>
        <family val="2"/>
      </rPr>
      <t>(1)</t>
    </r>
  </si>
  <si>
    <t xml:space="preserve">     Net mark-to-market losses (gains) on derivatives used to economically hedge equity 
     settled share-based compensation plans</t>
  </si>
  <si>
    <t xml:space="preserve">     Net losses (gains) on investments</t>
  </si>
  <si>
    <r>
      <t>Mobile phone subscribers</t>
    </r>
    <r>
      <rPr>
        <b/>
        <vertAlign val="superscript"/>
        <sz val="18"/>
        <rFont val="Arial"/>
        <family val="2"/>
      </rPr>
      <t>(3)</t>
    </r>
  </si>
  <si>
    <r>
      <t>Blended churn (%)</t>
    </r>
    <r>
      <rPr>
        <vertAlign val="superscript"/>
        <sz val="18"/>
        <rFont val="Arial"/>
        <family val="2"/>
      </rPr>
      <t xml:space="preserve"> </t>
    </r>
    <r>
      <rPr>
        <sz val="18"/>
        <rFont val="Arial"/>
        <family val="2"/>
      </rPr>
      <t>(average per month)</t>
    </r>
    <r>
      <rPr>
        <vertAlign val="superscript"/>
        <sz val="18"/>
        <rFont val="Arial"/>
        <family val="2"/>
      </rPr>
      <t>(3)</t>
    </r>
  </si>
  <si>
    <r>
      <t>Mobile connected device subscribers</t>
    </r>
    <r>
      <rPr>
        <b/>
        <vertAlign val="superscript"/>
        <sz val="18"/>
        <rFont val="Arial"/>
        <family val="2"/>
      </rPr>
      <t>(3)</t>
    </r>
  </si>
  <si>
    <r>
      <t>Retail high-speed Internet subscribers</t>
    </r>
    <r>
      <rPr>
        <b/>
        <vertAlign val="superscript"/>
        <sz val="18"/>
        <rFont val="Arial"/>
        <family val="2"/>
      </rPr>
      <t xml:space="preserve">(3) </t>
    </r>
  </si>
  <si>
    <r>
      <t>Retail residential network access services (NAS)</t>
    </r>
    <r>
      <rPr>
        <b/>
        <vertAlign val="superscript"/>
        <sz val="18"/>
        <rFont val="Arial"/>
        <family val="2"/>
      </rPr>
      <t>(3)</t>
    </r>
  </si>
  <si>
    <t>As of Q1 2024, we are no longer reporting retail satellite TV subscribers as this no longer represents a significant proportion of our revenues. As a result, satellite TV subscribers have been removed from 
our retail TV subscriber base, and we now report exclusively retail IPTV subscribers.</t>
  </si>
  <si>
    <r>
      <t xml:space="preserve">BCE </t>
    </r>
    <r>
      <rPr>
        <b/>
        <vertAlign val="superscript"/>
        <sz val="22"/>
        <rFont val="Arial"/>
        <family val="2"/>
      </rPr>
      <t>(1)</t>
    </r>
  </si>
  <si>
    <t>Mobile phone blended ARPU is defined as Bell CTS wireless external services revenues divided by the average mobile phone subscriber base for the specified period, expressed as a dollar unit per month.</t>
  </si>
  <si>
    <t>(F)</t>
  </si>
  <si>
    <r>
      <t>Retail subscribers EOP</t>
    </r>
    <r>
      <rPr>
        <vertAlign val="superscript"/>
        <sz val="18"/>
        <rFont val="Arial"/>
        <family val="2"/>
      </rPr>
      <t>(C)(D)(E)</t>
    </r>
  </si>
  <si>
    <r>
      <t>Retail residential NAS lines</t>
    </r>
    <r>
      <rPr>
        <vertAlign val="superscript"/>
        <sz val="18"/>
        <rFont val="Arial"/>
        <family val="2"/>
      </rPr>
      <t>(E)</t>
    </r>
  </si>
  <si>
    <t>In Q2 2024, we increased our retail IPTV subscriber base by 40,997 to align the deactivation policy for our Fibe TV streaming services to our traditional Fibe TV service.</t>
  </si>
  <si>
    <t>(G)</t>
  </si>
  <si>
    <r>
      <t>Subscribers end of period</t>
    </r>
    <r>
      <rPr>
        <vertAlign val="superscript"/>
        <sz val="18"/>
        <rFont val="Arial"/>
        <family val="2"/>
      </rPr>
      <t>(A)</t>
    </r>
  </si>
  <si>
    <r>
      <t>Postpaid</t>
    </r>
    <r>
      <rPr>
        <vertAlign val="superscript"/>
        <sz val="18"/>
        <rFont val="Arial"/>
        <family val="2"/>
      </rPr>
      <t>(A)</t>
    </r>
  </si>
  <si>
    <r>
      <t>Blended average revenue per user (ARPU) ($/month)</t>
    </r>
    <r>
      <rPr>
        <vertAlign val="superscript"/>
        <sz val="18"/>
        <rFont val="Arial"/>
        <family val="2"/>
      </rPr>
      <t>(3)(A)(B)</t>
    </r>
  </si>
  <si>
    <r>
      <t>Retail Internet protocol television (IPTV) subscribers</t>
    </r>
    <r>
      <rPr>
        <b/>
        <vertAlign val="superscript"/>
        <sz val="18"/>
        <rFont val="Arial"/>
        <family val="2"/>
      </rPr>
      <t xml:space="preserve">(3)(F)      </t>
    </r>
  </si>
  <si>
    <r>
      <t>Retail IPTV subscribers</t>
    </r>
    <r>
      <rPr>
        <vertAlign val="superscript"/>
        <sz val="18"/>
        <rFont val="Arial"/>
        <family val="2"/>
      </rPr>
      <t>(E)(G)</t>
    </r>
  </si>
  <si>
    <t xml:space="preserve">     Net mark-to-market losses (gains) on derivatives used to economically hedge 
     equity settled share-based compensation plans</t>
  </si>
  <si>
    <t>Other expense</t>
  </si>
  <si>
    <t>Retail IPTV net subscriber activations (losses)</t>
  </si>
  <si>
    <t>n.m.</t>
  </si>
  <si>
    <t>Accumulated other comprehensive (loss) income</t>
  </si>
  <si>
    <r>
      <t>Retail subscribers EOP</t>
    </r>
    <r>
      <rPr>
        <vertAlign val="superscript"/>
        <sz val="18"/>
        <rFont val="Arial"/>
        <family val="2"/>
      </rPr>
      <t>(B)(C)(D)</t>
    </r>
  </si>
  <si>
    <r>
      <t>Retail IPTV subscribers</t>
    </r>
    <r>
      <rPr>
        <b/>
        <vertAlign val="superscript"/>
        <sz val="18"/>
        <rFont val="Arial"/>
        <family val="2"/>
      </rPr>
      <t>(E)</t>
    </r>
  </si>
  <si>
    <r>
      <t>Retail IPTV subscribers EOP</t>
    </r>
    <r>
      <rPr>
        <vertAlign val="superscript"/>
        <sz val="18"/>
        <rFont val="Arial"/>
        <family val="2"/>
      </rPr>
      <t>(D)(F)</t>
    </r>
  </si>
  <si>
    <r>
      <t>Retail residential NAS lines</t>
    </r>
    <r>
      <rPr>
        <vertAlign val="superscript"/>
        <sz val="18"/>
        <rFont val="Arial"/>
        <family val="2"/>
      </rPr>
      <t>(D)</t>
    </r>
  </si>
  <si>
    <r>
      <t>Blended ARPU ($/month)</t>
    </r>
    <r>
      <rPr>
        <vertAlign val="superscript"/>
        <sz val="18"/>
        <rFont val="Arial"/>
        <family val="2"/>
      </rPr>
      <t>(A)</t>
    </r>
  </si>
  <si>
    <t>Increase (decrease) in notes payable</t>
  </si>
  <si>
    <t>Net increase (decrease) in cash</t>
  </si>
  <si>
    <t>Net increase (decrease) in cash equivalents</t>
  </si>
  <si>
    <t>Net increase in cash equivalents</t>
  </si>
  <si>
    <t>Increase (decrease) in short-term investments</t>
  </si>
  <si>
    <t>Decrease (increase) in short-term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</si>
</sst>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7">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_(&quot;$&quot;* #,##0.00_);_(&quot;$&quot;* \(#,##0.00\);_(&quot;$&quot;* &quot;-&quot;_);_(@_)"/>
    <numFmt numFmtId="253" formatCode="#,##0_)_x;\(#,##0\)_x"/>
    <numFmt numFmtId="254" formatCode="_-* #,##0.00_-;\-* #,##0.00_-;_-* &quot;-&quot;_-;_-@_-"/>
    <numFmt numFmtId="255" formatCode="_(* #,##0.00_);* \(#,##0.00\)"/>
    <numFmt numFmtId="256" formatCode="0.00\ &quot;pts&quot;;\(0.00\)\ &quot;pts&quot;"/>
    <numFmt numFmtId="257" formatCode="_(* #,##0_);_(* \(#,##0\);_(* &quot;-&quot;\ _);_(@_)"/>
    <numFmt numFmtId="258" formatCode="0.0%;\(0.0%\);_(* &quot;-&quot;\ _)"/>
    <numFmt numFmtId="259" formatCode="0.0\ &quot;pts&quot;;\(0.0\)\ &quot;pts&quot;;_(* &quot;-&quot;\ _)"/>
    <numFmt numFmtId="260" formatCode="0.0\ &quot;pts&quot;;\(0.0\)\ &quot;pts&quot;;&quot;-&quot;_)"/>
    <numFmt numFmtId="261" formatCode="0.00%;\(0.00%\)"/>
    <numFmt numFmtId="262" formatCode="_-* #,##0.0_-;\-* #,##0.0_-;_-* &quot;-&quot;_-;_-@_-"/>
  </numFmts>
  <fonts count="252">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u/>
      <sz val="10"/>
      <color rgb="FF0066A4"/>
      <name val="Arial"/>
      <family val="2"/>
    </font>
    <font>
      <b/>
      <vertAlign val="superscript"/>
      <sz val="18"/>
      <name val="Arial"/>
      <family val="2"/>
    </font>
    <font>
      <vertAlign val="superscript"/>
      <sz val="18"/>
      <name val="Arial"/>
      <family val="2"/>
    </font>
    <font>
      <b/>
      <sz val="16"/>
      <color rgb="FF0070C0"/>
      <name val="Arial"/>
      <family val="2"/>
    </font>
    <font>
      <sz val="17"/>
      <name val="Arial"/>
      <family val="2"/>
    </font>
    <font>
      <b/>
      <sz val="17"/>
      <name val="Arial"/>
      <family val="2"/>
    </font>
    <font>
      <i/>
      <sz val="17"/>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b/>
      <sz val="16"/>
      <color theme="1"/>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sz val="18"/>
      <color theme="1"/>
      <name val="Arial"/>
      <family val="2"/>
    </font>
    <font>
      <sz val="18"/>
      <color rgb="FFFF0000"/>
      <name val="Arial"/>
      <family val="2"/>
    </font>
    <font>
      <sz val="19"/>
      <color theme="1"/>
      <name val="Arial"/>
      <family val="2"/>
    </font>
    <font>
      <b/>
      <vertAlign val="superscript"/>
      <sz val="13"/>
      <color indexed="8"/>
      <name val="Arial"/>
      <family val="2"/>
    </font>
    <font>
      <sz val="14"/>
      <color theme="1"/>
      <name val="Arial"/>
      <family val="2"/>
    </font>
    <font>
      <sz val="16"/>
      <color theme="1"/>
      <name val="Arial"/>
      <family val="2"/>
    </font>
    <font>
      <sz val="17"/>
      <color theme="1"/>
      <name val="Arial"/>
      <family val="2"/>
    </font>
    <font>
      <sz val="14"/>
      <name val="Aril"/>
    </font>
    <font>
      <sz val="14"/>
      <color indexed="8"/>
      <name val="Aril"/>
    </font>
    <font>
      <i/>
      <sz val="14"/>
      <name val="Aril"/>
    </font>
    <font>
      <sz val="14"/>
      <color indexed="30"/>
      <name val="Aril"/>
    </font>
    <font>
      <i/>
      <sz val="14"/>
      <color indexed="8"/>
      <name val="Aril"/>
    </font>
    <font>
      <sz val="8"/>
      <color rgb="FF000000"/>
      <name val="Tahoma"/>
      <family val="2"/>
    </font>
    <font>
      <sz val="8"/>
      <color rgb="FF000000"/>
      <name val="Segoe UI"/>
      <family val="2"/>
    </font>
    <font>
      <sz val="10"/>
      <color rgb="FF000000"/>
      <name val="Arial"/>
      <family val="2"/>
    </font>
    <font>
      <b/>
      <sz val="22"/>
      <name val="Arial"/>
      <family val="2"/>
    </font>
    <font>
      <b/>
      <vertAlign val="superscript"/>
      <sz val="22"/>
      <name val="Arial"/>
      <family val="2"/>
    </font>
    <font>
      <sz val="22"/>
      <name val="Arial"/>
      <family val="2"/>
    </font>
    <font>
      <i/>
      <sz val="11"/>
      <color theme="1"/>
      <name val="Arial"/>
      <family val="2"/>
    </font>
    <font>
      <sz val="10"/>
      <color rgb="FFFF0000"/>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9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s>
  <cellStyleXfs count="1564">
    <xf numFmtId="0" fontId="0" fillId="0" borderId="0"/>
    <xf numFmtId="0" fontId="3" fillId="0" borderId="0"/>
    <xf numFmtId="0" fontId="3" fillId="0" borderId="0"/>
    <xf numFmtId="3" fontId="4" fillId="0" borderId="0" applyFont="0" applyFill="0" applyBorder="0" applyAlignment="0" applyProtection="0"/>
    <xf numFmtId="166" fontId="5"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9"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0" fontId="11" fillId="0" borderId="0">
      <alignment vertical="top"/>
    </xf>
    <xf numFmtId="168"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8" fontId="3" fillId="0" borderId="0">
      <alignment horizontal="left" wrapText="1"/>
    </xf>
    <xf numFmtId="0" fontId="9" fillId="0" borderId="0"/>
    <xf numFmtId="0" fontId="10"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0" fontId="11" fillId="0" borderId="0">
      <alignment vertical="top"/>
    </xf>
    <xf numFmtId="168" fontId="3" fillId="0" borderId="0">
      <alignment horizontal="left" wrapText="1"/>
    </xf>
    <xf numFmtId="0" fontId="11" fillId="0" borderId="0">
      <alignment vertical="top"/>
    </xf>
    <xf numFmtId="0" fontId="3" fillId="0" borderId="0">
      <alignment vertical="top"/>
    </xf>
    <xf numFmtId="170" fontId="3" fillId="0" borderId="0" applyFont="0" applyFill="0" applyBorder="0" applyAlignment="0" applyProtection="0"/>
    <xf numFmtId="171" fontId="3" fillId="0" borderId="0" applyFont="0" applyFill="0" applyBorder="0" applyAlignment="0" applyProtection="0"/>
    <xf numFmtId="0" fontId="9" fillId="0" borderId="0"/>
    <xf numFmtId="0" fontId="9" fillId="0" borderId="0"/>
    <xf numFmtId="0" fontId="9" fillId="0" borderId="0"/>
    <xf numFmtId="168" fontId="3" fillId="0" borderId="0">
      <alignment horizontal="left" wrapText="1"/>
    </xf>
    <xf numFmtId="0" fontId="9" fillId="0" borderId="0"/>
    <xf numFmtId="0" fontId="9" fillId="0" borderId="0"/>
    <xf numFmtId="168" fontId="3" fillId="0" borderId="0">
      <alignment horizontal="left" wrapText="1"/>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172" fontId="3"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0"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0" fontId="3" fillId="0" borderId="0" applyFont="0" applyFill="0" applyBorder="0" applyAlignment="0" applyProtection="0"/>
    <xf numFmtId="168" fontId="3" fillId="0" borderId="0">
      <alignment horizontal="left" wrapText="1"/>
    </xf>
    <xf numFmtId="169" fontId="3" fillId="0" borderId="0">
      <alignment horizontal="left" wrapText="1"/>
    </xf>
    <xf numFmtId="0" fontId="9" fillId="0" borderId="0"/>
    <xf numFmtId="0" fontId="9" fillId="0" borderId="0"/>
    <xf numFmtId="168"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8" fontId="3" fillId="0" borderId="0">
      <alignment horizontal="left" wrapText="1"/>
    </xf>
    <xf numFmtId="0" fontId="9" fillId="0" borderId="0"/>
    <xf numFmtId="0" fontId="9" fillId="0" borderId="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0" fillId="0" borderId="0"/>
    <xf numFmtId="0" fontId="9" fillId="0" borderId="0"/>
    <xf numFmtId="168" fontId="3" fillId="0" borderId="0">
      <alignment horizontal="left" wrapText="1"/>
    </xf>
    <xf numFmtId="169"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3" fillId="0" borderId="0" applyNumberFormat="0" applyFill="0" applyBorder="0" applyProtection="0">
      <alignment horizontal="centerContinuous"/>
    </xf>
    <xf numFmtId="0" fontId="10" fillId="0" borderId="0"/>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82" fontId="14" fillId="0" borderId="0" applyFont="0" applyFill="0" applyBorder="0" applyAlignment="0" applyProtection="0"/>
    <xf numFmtId="183"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4" fontId="20" fillId="0" borderId="0" applyFont="0" applyFill="0" applyBorder="0" applyAlignment="0" applyProtection="0"/>
    <xf numFmtId="185" fontId="20" fillId="0" borderId="0" applyFont="0" applyFill="0" applyBorder="0" applyAlignment="0" applyProtection="0"/>
    <xf numFmtId="186" fontId="3" fillId="0" borderId="0"/>
    <xf numFmtId="187" fontId="21" fillId="0" borderId="0"/>
    <xf numFmtId="170" fontId="22" fillId="54" borderId="2">
      <alignment horizontal="center"/>
    </xf>
    <xf numFmtId="188" fontId="23" fillId="0" borderId="0"/>
    <xf numFmtId="189" fontId="8" fillId="0" borderId="0" applyFill="0" applyBorder="0" applyAlignment="0" applyProtection="0"/>
    <xf numFmtId="190" fontId="8" fillId="0" borderId="0"/>
    <xf numFmtId="188" fontId="24" fillId="0" borderId="0"/>
    <xf numFmtId="191" fontId="25" fillId="0" borderId="0"/>
    <xf numFmtId="188" fontId="25" fillId="0" borderId="0"/>
    <xf numFmtId="0" fontId="25" fillId="0" borderId="0"/>
    <xf numFmtId="192" fontId="26" fillId="55" borderId="3">
      <alignment horizontal="center" vertical="center"/>
    </xf>
    <xf numFmtId="0" fontId="27" fillId="54" borderId="0" applyNumberFormat="0" applyBorder="0" applyAlignment="0" applyProtection="0"/>
    <xf numFmtId="193" fontId="3" fillId="0" borderId="0" applyFont="0" applyFill="0" applyBorder="0" applyAlignment="0" applyProtection="0"/>
    <xf numFmtId="14" fontId="20" fillId="0" borderId="0" applyFont="0" applyFill="0" applyBorder="0" applyAlignment="0" applyProtection="0"/>
    <xf numFmtId="194"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5" fontId="20" fillId="0" borderId="0" applyFont="0" applyFill="0" applyBorder="0" applyAlignment="0" applyProtection="0"/>
    <xf numFmtId="196"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7" fontId="37" fillId="54" borderId="0"/>
    <xf numFmtId="0" fontId="38" fillId="0" borderId="0"/>
    <xf numFmtId="198" fontId="4" fillId="0" borderId="0" applyFill="0" applyBorder="0" applyAlignment="0"/>
    <xf numFmtId="170" fontId="19" fillId="0" borderId="0" applyFill="0" applyBorder="0" applyAlignment="0"/>
    <xf numFmtId="199" fontId="19" fillId="0" borderId="0" applyFill="0" applyBorder="0" applyAlignment="0"/>
    <xf numFmtId="200" fontId="19" fillId="0" borderId="0" applyFill="0" applyBorder="0" applyAlignment="0"/>
    <xf numFmtId="201"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3" fontId="42" fillId="60" borderId="0" applyNumberFormat="0" applyAlignment="0"/>
    <xf numFmtId="204"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5"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44" fontId="19" fillId="0" borderId="0" applyFont="0" applyFill="0" applyBorder="0" applyAlignment="0" applyProtection="0"/>
    <xf numFmtId="44" fontId="19" fillId="0" borderId="0" applyFont="0" applyFill="0" applyBorder="0" applyAlignment="0" applyProtection="0"/>
    <xf numFmtId="207" fontId="3" fillId="0" borderId="0" applyFont="0" applyFill="0" applyBorder="0" applyAlignment="0" applyProtection="0"/>
    <xf numFmtId="0" fontId="46" fillId="0" borderId="0" applyFont="0" applyFill="0" applyBorder="0" applyAlignment="0" applyProtection="0">
      <alignment horizontal="right"/>
    </xf>
    <xf numFmtId="208"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5"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8"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0"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69" fontId="3" fillId="0" borderId="0" applyFill="0" applyBorder="0">
      <alignment horizontal="right"/>
      <protection locked="0"/>
    </xf>
    <xf numFmtId="44" fontId="3" fillId="0" borderId="0" applyFont="0" applyFill="0" applyBorder="0" applyAlignment="0" applyProtection="0"/>
    <xf numFmtId="170"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1"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1"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5" fontId="23" fillId="0" borderId="0"/>
    <xf numFmtId="5" fontId="23" fillId="0" borderId="0"/>
    <xf numFmtId="212" fontId="3" fillId="0" borderId="0" applyFont="0" applyFill="0" applyBorder="0" applyAlignment="0" applyProtection="0"/>
    <xf numFmtId="0" fontId="23"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5"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3" fontId="20" fillId="0" borderId="0" applyFont="0" applyFill="0" applyBorder="0" applyAlignment="0" applyProtection="0"/>
    <xf numFmtId="177"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3" fontId="3" fillId="0" borderId="0" applyFont="0" applyFill="0" applyBorder="0" applyAlignment="0" applyProtection="0"/>
    <xf numFmtId="0" fontId="3" fillId="0" borderId="0" applyFont="0" applyFill="0" applyBorder="0" applyAlignment="0" applyProtection="0"/>
    <xf numFmtId="214" fontId="3" fillId="0" borderId="2">
      <alignment horizontal="center"/>
    </xf>
    <xf numFmtId="215"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79" fontId="3" fillId="0" borderId="0" applyFont="0" applyFill="0" applyBorder="0">
      <alignment horizontal="left"/>
    </xf>
    <xf numFmtId="9" fontId="3" fillId="54" borderId="17">
      <alignment horizontal="center"/>
    </xf>
    <xf numFmtId="210"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1"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6"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0"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7" fontId="3" fillId="0" borderId="0" applyFill="0" applyBorder="0">
      <alignment horizontal="right"/>
      <protection locked="0"/>
    </xf>
    <xf numFmtId="0" fontId="26" fillId="72" borderId="28">
      <alignment horizontal="left" vertical="center" wrapText="1"/>
    </xf>
    <xf numFmtId="218"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0"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19"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0"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1"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2" fontId="3" fillId="0" borderId="0"/>
    <xf numFmtId="223"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198" fillId="0" borderId="0"/>
    <xf numFmtId="0" fontId="3" fillId="0" borderId="0"/>
    <xf numFmtId="0" fontId="3" fillId="0" borderId="0"/>
    <xf numFmtId="0" fontId="199" fillId="0" borderId="0"/>
    <xf numFmtId="0" fontId="198" fillId="0" borderId="0"/>
    <xf numFmtId="0" fontId="198" fillId="0" borderId="0"/>
    <xf numFmtId="0" fontId="72" fillId="0" borderId="0"/>
    <xf numFmtId="0" fontId="3" fillId="0" borderId="0"/>
    <xf numFmtId="0" fontId="198" fillId="0" borderId="0"/>
    <xf numFmtId="0" fontId="198" fillId="0" borderId="0"/>
    <xf numFmtId="0" fontId="3" fillId="0" borderId="0"/>
    <xf numFmtId="0" fontId="3" fillId="0" borderId="0"/>
    <xf numFmtId="0" fontId="198" fillId="0" borderId="0"/>
    <xf numFmtId="0" fontId="16" fillId="0" borderId="0"/>
    <xf numFmtId="0" fontId="2" fillId="0" borderId="0"/>
    <xf numFmtId="0" fontId="197" fillId="0" borderId="0"/>
    <xf numFmtId="0" fontId="197" fillId="0" borderId="0"/>
    <xf numFmtId="0" fontId="7" fillId="0" borderId="0"/>
    <xf numFmtId="0" fontId="3" fillId="0" borderId="0"/>
    <xf numFmtId="0" fontId="3" fillId="0" borderId="0"/>
    <xf numFmtId="0" fontId="3" fillId="0" borderId="0"/>
    <xf numFmtId="0" fontId="3" fillId="0" borderId="0"/>
    <xf numFmtId="0" fontId="3" fillId="0" borderId="0"/>
    <xf numFmtId="224"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5"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0" fontId="100" fillId="0" borderId="0">
      <alignment horizontal="right"/>
    </xf>
    <xf numFmtId="210"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1" fontId="19" fillId="0" borderId="0" applyFont="0" applyFill="0" applyBorder="0" applyAlignment="0" applyProtection="0"/>
    <xf numFmtId="226"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7" fontId="29" fillId="0" borderId="0" applyFont="0" applyFill="0" applyBorder="0" applyProtection="0">
      <alignment horizontal="right"/>
    </xf>
    <xf numFmtId="9" fontId="3" fillId="0" borderId="0"/>
    <xf numFmtId="9" fontId="88" fillId="0" borderId="0"/>
    <xf numFmtId="9" fontId="23" fillId="0" borderId="0"/>
    <xf numFmtId="228" fontId="3" fillId="0" borderId="0" applyFont="0" applyFill="0" applyBorder="0" applyAlignment="0" applyProtection="0"/>
    <xf numFmtId="229" fontId="3" fillId="0" borderId="0"/>
    <xf numFmtId="9" fontId="7" fillId="0" borderId="35" applyNumberFormat="0" applyBorder="0"/>
    <xf numFmtId="230" fontId="3" fillId="0" borderId="0" applyFill="0" applyBorder="0">
      <alignment horizontal="right"/>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231"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2"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3"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6"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4" fontId="19" fillId="0" borderId="0" applyFill="0" applyBorder="0" applyAlignment="0"/>
    <xf numFmtId="235" fontId="19" fillId="0" borderId="0" applyFill="0" applyBorder="0" applyAlignment="0"/>
    <xf numFmtId="49" fontId="3" fillId="0" borderId="0" applyNumberFormat="0">
      <alignment wrapText="1"/>
    </xf>
    <xf numFmtId="0" fontId="3" fillId="0" borderId="0"/>
    <xf numFmtId="0" fontId="3" fillId="0" borderId="0"/>
    <xf numFmtId="236" fontId="3" fillId="0" borderId="0" applyFont="0" applyFill="0" applyBorder="0" applyAlignment="0" applyProtection="0"/>
    <xf numFmtId="237"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4" fontId="131" fillId="0" borderId="0">
      <alignment horizontal="center" vertical="center"/>
    </xf>
    <xf numFmtId="194"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8"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39"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5"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165"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1583">
    <xf numFmtId="0" fontId="0" fillId="0" borderId="0" xfId="0"/>
    <xf numFmtId="0" fontId="143" fillId="0" borderId="0" xfId="0" applyFont="1" applyAlignment="1" applyProtection="1">
      <alignment horizontal="left" indent="10"/>
      <protection locked="0"/>
    </xf>
    <xf numFmtId="0" fontId="143" fillId="0" borderId="0" xfId="0" applyFont="1"/>
    <xf numFmtId="0" fontId="143" fillId="0" borderId="0" xfId="0" applyFont="1" applyAlignment="1">
      <alignment horizontal="center"/>
    </xf>
    <xf numFmtId="0" fontId="144" fillId="0" borderId="0" xfId="0" applyFont="1" applyAlignment="1">
      <alignment horizontal="left"/>
    </xf>
    <xf numFmtId="0" fontId="145" fillId="57" borderId="14" xfId="0" applyFont="1" applyFill="1" applyBorder="1" applyAlignment="1">
      <alignment horizontal="center" vertical="center"/>
    </xf>
    <xf numFmtId="0" fontId="143" fillId="0" borderId="36" xfId="0" applyFont="1" applyBorder="1" applyAlignment="1">
      <alignment horizontal="center"/>
    </xf>
    <xf numFmtId="0" fontId="143" fillId="0" borderId="47" xfId="0" applyFont="1" applyBorder="1" applyAlignment="1">
      <alignment horizontal="center"/>
    </xf>
    <xf numFmtId="0" fontId="143" fillId="0" borderId="33" xfId="0" applyFont="1" applyBorder="1" applyAlignment="1">
      <alignment horizontal="center"/>
    </xf>
    <xf numFmtId="0" fontId="143" fillId="1" borderId="33" xfId="0" applyFont="1" applyFill="1" applyBorder="1" applyAlignment="1">
      <alignment horizontal="center"/>
    </xf>
    <xf numFmtId="0" fontId="143" fillId="0" borderId="48" xfId="0" applyFont="1" applyBorder="1" applyAlignment="1">
      <alignment horizontal="center"/>
    </xf>
    <xf numFmtId="0" fontId="143" fillId="0" borderId="17" xfId="0" applyFont="1" applyBorder="1" applyAlignment="1" applyProtection="1">
      <alignment horizontal="left" vertical="center"/>
      <protection locked="0"/>
    </xf>
    <xf numFmtId="0" fontId="143" fillId="0" borderId="17" xfId="0" applyFont="1" applyBorder="1" applyAlignment="1">
      <alignment horizontal="center"/>
    </xf>
    <xf numFmtId="0" fontId="143" fillId="0" borderId="2" xfId="0" applyFont="1" applyBorder="1" applyAlignment="1">
      <alignment horizontal="center"/>
    </xf>
    <xf numFmtId="0" fontId="143" fillId="0" borderId="49" xfId="0" applyFont="1" applyBorder="1" applyAlignment="1">
      <alignment horizontal="center"/>
    </xf>
    <xf numFmtId="0" fontId="145" fillId="57" borderId="50" xfId="0" applyFont="1" applyFill="1" applyBorder="1" applyAlignment="1">
      <alignment horizontal="center" vertical="center"/>
    </xf>
    <xf numFmtId="0" fontId="143" fillId="1" borderId="0" xfId="0" applyFont="1" applyFill="1" applyAlignment="1">
      <alignment horizontal="center"/>
    </xf>
    <xf numFmtId="0" fontId="144" fillId="0" borderId="0" xfId="0" applyFont="1" applyAlignment="1">
      <alignment horizontal="left" vertical="center"/>
    </xf>
    <xf numFmtId="0" fontId="143" fillId="0" borderId="0" xfId="0" applyFont="1" applyAlignment="1" applyProtection="1">
      <alignment horizontal="right" vertical="center"/>
      <protection locked="0"/>
    </xf>
    <xf numFmtId="0" fontId="143" fillId="0" borderId="0" xfId="0" applyFont="1" applyAlignment="1" applyProtection="1">
      <alignment horizontal="left" vertical="center"/>
      <protection locked="0"/>
    </xf>
    <xf numFmtId="0" fontId="143" fillId="0" borderId="49" xfId="0" applyFont="1" applyBorder="1" applyAlignment="1" applyProtection="1">
      <alignment horizontal="left" vertical="center"/>
      <protection locked="0"/>
    </xf>
    <xf numFmtId="0" fontId="143" fillId="0" borderId="51" xfId="0" applyFon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3"/>
    </xf>
    <xf numFmtId="0" fontId="143" fillId="0" borderId="52" xfId="0" applyFont="1" applyBorder="1" applyAlignment="1">
      <alignment horizontal="center"/>
    </xf>
    <xf numFmtId="0" fontId="143" fillId="0" borderId="7" xfId="0" applyFont="1" applyBorder="1" applyAlignment="1">
      <alignment horizontal="center"/>
    </xf>
    <xf numFmtId="0" fontId="143" fillId="0" borderId="53" xfId="0" applyFont="1" applyBorder="1" applyAlignment="1">
      <alignment horizontal="center"/>
    </xf>
    <xf numFmtId="0" fontId="143" fillId="0" borderId="35" xfId="0" applyFont="1" applyBorder="1" applyAlignment="1">
      <alignment horizontal="center"/>
    </xf>
    <xf numFmtId="0" fontId="143" fillId="0" borderId="54" xfId="0" applyFont="1" applyBorder="1" applyAlignment="1">
      <alignment horizontal="center"/>
    </xf>
    <xf numFmtId="0" fontId="143" fillId="0" borderId="55" xfId="0" applyFont="1" applyBorder="1" applyAlignment="1">
      <alignment horizontal="center"/>
    </xf>
    <xf numFmtId="0" fontId="143" fillId="1" borderId="7" xfId="0" applyFont="1" applyFill="1" applyBorder="1" applyAlignment="1">
      <alignment horizontal="center"/>
    </xf>
    <xf numFmtId="0" fontId="143" fillId="0" borderId="56" xfId="0" applyFont="1" applyBorder="1" applyAlignment="1">
      <alignment horizontal="center"/>
    </xf>
    <xf numFmtId="0" fontId="146" fillId="56" borderId="14" xfId="0" applyFont="1" applyFill="1" applyBorder="1" applyAlignment="1">
      <alignment horizontal="center" vertical="center"/>
    </xf>
    <xf numFmtId="0" fontId="147" fillId="0" borderId="57" xfId="0" applyFont="1" applyBorder="1" applyAlignment="1">
      <alignment horizontal="left" vertical="center"/>
    </xf>
    <xf numFmtId="0" fontId="148" fillId="0" borderId="2" xfId="0" applyFont="1" applyBorder="1"/>
    <xf numFmtId="0" fontId="147" fillId="0" borderId="2" xfId="0" applyFont="1" applyBorder="1" applyAlignment="1">
      <alignment horizontal="left" vertical="center"/>
    </xf>
    <xf numFmtId="0" fontId="147" fillId="0" borderId="2" xfId="0" applyFont="1" applyBorder="1" applyAlignment="1" applyProtection="1">
      <alignment horizontal="left" vertical="center"/>
      <protection locked="0"/>
    </xf>
    <xf numFmtId="0" fontId="148" fillId="0" borderId="56" xfId="0" applyFont="1" applyBorder="1"/>
    <xf numFmtId="0" fontId="149" fillId="0" borderId="0" xfId="1033" applyFont="1" applyAlignment="1">
      <alignment horizontal="right"/>
    </xf>
    <xf numFmtId="0" fontId="150" fillId="0" borderId="0" xfId="0" applyFont="1"/>
    <xf numFmtId="0" fontId="143" fillId="54" borderId="0" xfId="0" applyFont="1" applyFill="1" applyAlignment="1">
      <alignment horizontal="left" vertical="center"/>
    </xf>
    <xf numFmtId="0" fontId="143" fillId="0" borderId="0" xfId="0" applyFont="1" applyAlignment="1">
      <alignment horizontal="left" vertical="center"/>
    </xf>
    <xf numFmtId="0" fontId="143" fillId="54" borderId="0" xfId="0" applyFont="1" applyFill="1" applyAlignment="1">
      <alignment horizontal="left" vertical="center" indent="2"/>
    </xf>
    <xf numFmtId="0" fontId="143" fillId="54" borderId="0" xfId="0" applyFont="1" applyFill="1" applyAlignment="1">
      <alignment horizontal="left" vertical="center" indent="3"/>
    </xf>
    <xf numFmtId="0" fontId="138" fillId="54" borderId="0" xfId="0" applyFont="1" applyFill="1" applyAlignment="1">
      <alignment horizontal="left" indent="1"/>
    </xf>
    <xf numFmtId="0" fontId="139" fillId="0" borderId="0" xfId="0" applyFont="1" applyAlignment="1">
      <alignment horizontal="left" vertical="center"/>
    </xf>
    <xf numFmtId="0" fontId="151" fillId="0" borderId="0" xfId="0" applyFont="1"/>
    <xf numFmtId="0" fontId="151" fillId="54" borderId="0" xfId="0" applyFont="1" applyFill="1"/>
    <xf numFmtId="0" fontId="151" fillId="94" borderId="0" xfId="0" applyFont="1" applyFill="1"/>
    <xf numFmtId="0" fontId="154" fillId="0" borderId="0" xfId="0" applyFont="1"/>
    <xf numFmtId="0" fontId="145" fillId="0" borderId="0" xfId="0" applyFont="1" applyAlignment="1">
      <alignment horizontal="left" vertical="center"/>
    </xf>
    <xf numFmtId="0" fontId="155" fillId="54" borderId="0" xfId="1033" applyFont="1" applyFill="1" applyAlignment="1">
      <alignment horizontal="left" vertical="top"/>
    </xf>
    <xf numFmtId="0" fontId="3" fillId="0" borderId="0" xfId="0" applyFont="1"/>
    <xf numFmtId="0" fontId="3" fillId="96" borderId="0" xfId="0" applyFont="1" applyFill="1"/>
    <xf numFmtId="0" fontId="3" fillId="0" borderId="0" xfId="1033"/>
    <xf numFmtId="0" fontId="3" fillId="0" borderId="0" xfId="958" applyFont="1" applyBorder="1" applyAlignment="1" applyProtection="1"/>
    <xf numFmtId="37" fontId="157" fillId="54" borderId="0" xfId="1033" applyNumberFormat="1" applyFont="1" applyFill="1" applyAlignment="1">
      <alignment horizontal="left"/>
    </xf>
    <xf numFmtId="0" fontId="157" fillId="54" borderId="0" xfId="1033" applyFont="1" applyFill="1"/>
    <xf numFmtId="37" fontId="157" fillId="54" borderId="0" xfId="1033" applyNumberFormat="1" applyFont="1" applyFill="1" applyAlignment="1">
      <alignment horizontal="right"/>
    </xf>
    <xf numFmtId="37" fontId="159" fillId="54" borderId="0" xfId="1033" applyNumberFormat="1" applyFont="1" applyFill="1"/>
    <xf numFmtId="0" fontId="159" fillId="54" borderId="0" xfId="1033" applyFont="1" applyFill="1"/>
    <xf numFmtId="0" fontId="160" fillId="54" borderId="0" xfId="1033" applyFont="1" applyFill="1"/>
    <xf numFmtId="0" fontId="139" fillId="54" borderId="0" xfId="1033" applyFont="1" applyFill="1"/>
    <xf numFmtId="0" fontId="163" fillId="54" borderId="7" xfId="1033" applyFont="1" applyFill="1" applyBorder="1"/>
    <xf numFmtId="0" fontId="161" fillId="54" borderId="0" xfId="1033" applyFont="1" applyFill="1"/>
    <xf numFmtId="0" fontId="160" fillId="96" borderId="0" xfId="1033" applyFont="1" applyFill="1"/>
    <xf numFmtId="164" fontId="160" fillId="0" borderId="0" xfId="1033" applyNumberFormat="1" applyFont="1"/>
    <xf numFmtId="0" fontId="161" fillId="96" borderId="7" xfId="1033" applyFont="1" applyFill="1" applyBorder="1"/>
    <xf numFmtId="0" fontId="161" fillId="96" borderId="0" xfId="1033" applyFont="1" applyFill="1"/>
    <xf numFmtId="41" fontId="160" fillId="0" borderId="65" xfId="1033" applyNumberFormat="1" applyFont="1" applyBorder="1"/>
    <xf numFmtId="0" fontId="160" fillId="96" borderId="0" xfId="1033" applyFont="1" applyFill="1" applyAlignment="1">
      <alignment horizontal="left" indent="1"/>
    </xf>
    <xf numFmtId="41" fontId="161" fillId="0" borderId="0" xfId="1033" applyNumberFormat="1" applyFont="1"/>
    <xf numFmtId="0" fontId="161" fillId="0" borderId="0" xfId="1033" applyFont="1"/>
    <xf numFmtId="0" fontId="160" fillId="0" borderId="0" xfId="1033" applyFont="1"/>
    <xf numFmtId="0" fontId="159" fillId="54" borderId="0" xfId="1033" applyFont="1" applyFill="1" applyProtection="1">
      <protection locked="0"/>
    </xf>
    <xf numFmtId="37" fontId="159" fillId="54" borderId="0" xfId="1033" applyNumberFormat="1" applyFont="1" applyFill="1" applyAlignment="1">
      <alignment horizontal="left"/>
    </xf>
    <xf numFmtId="0" fontId="158" fillId="54" borderId="0" xfId="1033" applyFont="1" applyFill="1" applyAlignment="1">
      <alignment horizontal="right"/>
    </xf>
    <xf numFmtId="37" fontId="157" fillId="54" borderId="0" xfId="1033" applyNumberFormat="1" applyFont="1" applyFill="1"/>
    <xf numFmtId="0" fontId="157" fillId="54" borderId="0" xfId="1033" applyFont="1" applyFill="1" applyAlignment="1">
      <alignment horizontal="right"/>
    </xf>
    <xf numFmtId="37" fontId="158" fillId="54" borderId="0" xfId="1033" applyNumberFormat="1" applyFont="1" applyFill="1" applyAlignment="1">
      <alignment horizontal="right"/>
    </xf>
    <xf numFmtId="0" fontId="160" fillId="0" borderId="0" xfId="1033" applyFont="1" applyAlignment="1">
      <alignment horizontal="right"/>
    </xf>
    <xf numFmtId="0" fontId="160" fillId="54" borderId="0" xfId="1033" applyFont="1" applyFill="1" applyAlignment="1">
      <alignment horizontal="right"/>
    </xf>
    <xf numFmtId="0" fontId="160" fillId="96" borderId="0" xfId="1033" applyFont="1" applyFill="1" applyAlignment="1">
      <alignment horizontal="right"/>
    </xf>
    <xf numFmtId="0" fontId="160" fillId="96" borderId="7" xfId="1033" applyFont="1" applyFill="1" applyBorder="1" applyAlignment="1">
      <alignment horizontal="right"/>
    </xf>
    <xf numFmtId="0" fontId="163" fillId="96" borderId="0" xfId="1033" applyFont="1" applyFill="1"/>
    <xf numFmtId="210" fontId="160" fillId="54" borderId="0" xfId="1033" applyNumberFormat="1" applyFont="1" applyFill="1"/>
    <xf numFmtId="0" fontId="159" fillId="54" borderId="0" xfId="1033" applyFont="1" applyFill="1" applyAlignment="1">
      <alignment horizontal="right"/>
    </xf>
    <xf numFmtId="210" fontId="161" fillId="0" borderId="0" xfId="1033" applyNumberFormat="1" applyFont="1"/>
    <xf numFmtId="210" fontId="160" fillId="0" borderId="0" xfId="1033" applyNumberFormat="1" applyFont="1"/>
    <xf numFmtId="210" fontId="160" fillId="96" borderId="0" xfId="1033" applyNumberFormat="1" applyFont="1" applyFill="1"/>
    <xf numFmtId="210" fontId="161" fillId="96" borderId="0" xfId="1033" applyNumberFormat="1" applyFont="1" applyFill="1"/>
    <xf numFmtId="210" fontId="161" fillId="96" borderId="5" xfId="1033" applyNumberFormat="1" applyFont="1" applyFill="1" applyBorder="1"/>
    <xf numFmtId="210" fontId="160" fillId="96" borderId="5" xfId="1033" applyNumberFormat="1" applyFont="1" applyFill="1" applyBorder="1"/>
    <xf numFmtId="0" fontId="161" fillId="54" borderId="0" xfId="1033" applyFont="1" applyFill="1" applyAlignment="1">
      <alignment horizontal="right"/>
    </xf>
    <xf numFmtId="0" fontId="165" fillId="96" borderId="0" xfId="1033" applyFont="1" applyFill="1"/>
    <xf numFmtId="202" fontId="165" fillId="96" borderId="0" xfId="1110" applyNumberFormat="1" applyFont="1" applyFill="1" applyBorder="1" applyAlignment="1" applyProtection="1">
      <alignment vertical="center"/>
    </xf>
    <xf numFmtId="202" fontId="163" fillId="96" borderId="0" xfId="1110" applyNumberFormat="1" applyFont="1" applyFill="1" applyBorder="1" applyAlignment="1" applyProtection="1">
      <alignment vertical="center"/>
    </xf>
    <xf numFmtId="0" fontId="159" fillId="54" borderId="0" xfId="1033" applyFont="1" applyFill="1" applyAlignment="1">
      <alignment vertical="center"/>
    </xf>
    <xf numFmtId="41" fontId="159" fillId="54" borderId="0" xfId="1033" applyNumberFormat="1" applyFont="1" applyFill="1"/>
    <xf numFmtId="41" fontId="160" fillId="96" borderId="0" xfId="1033" applyNumberFormat="1" applyFont="1" applyFill="1"/>
    <xf numFmtId="41" fontId="161" fillId="96" borderId="65" xfId="1033" applyNumberFormat="1" applyFont="1" applyFill="1" applyBorder="1"/>
    <xf numFmtId="41" fontId="160" fillId="96" borderId="65" xfId="1033" applyNumberFormat="1" applyFont="1" applyFill="1" applyBorder="1"/>
    <xf numFmtId="0" fontId="168" fillId="54" borderId="0" xfId="1033" applyFont="1" applyFill="1"/>
    <xf numFmtId="41" fontId="160" fillId="0" borderId="0" xfId="1033" applyNumberFormat="1" applyFont="1"/>
    <xf numFmtId="43" fontId="161" fillId="0" borderId="0" xfId="1033" applyNumberFormat="1" applyFont="1"/>
    <xf numFmtId="43" fontId="160" fillId="0" borderId="0" xfId="1033" applyNumberFormat="1" applyFont="1"/>
    <xf numFmtId="43" fontId="160" fillId="96" borderId="0" xfId="1033" applyNumberFormat="1" applyFont="1" applyFill="1"/>
    <xf numFmtId="41" fontId="161" fillId="96" borderId="0" xfId="1033" applyNumberFormat="1" applyFont="1" applyFill="1"/>
    <xf numFmtId="0" fontId="159" fillId="0" borderId="0" xfId="1033" applyFont="1"/>
    <xf numFmtId="0" fontId="160" fillId="0" borderId="0" xfId="1033" applyFont="1" applyAlignment="1">
      <alignment horizontal="left" indent="1"/>
    </xf>
    <xf numFmtId="252" fontId="160" fillId="0" borderId="0" xfId="823" applyNumberFormat="1" applyFont="1" applyFill="1" applyBorder="1" applyProtection="1"/>
    <xf numFmtId="247" fontId="160" fillId="0" borderId="0" xfId="823" applyNumberFormat="1" applyFont="1" applyFill="1" applyBorder="1" applyProtection="1"/>
    <xf numFmtId="246" fontId="160" fillId="0" borderId="0" xfId="1033" applyNumberFormat="1" applyFont="1"/>
    <xf numFmtId="0" fontId="161" fillId="0" borderId="7" xfId="1033" applyFont="1" applyBorder="1"/>
    <xf numFmtId="246" fontId="161" fillId="0" borderId="35" xfId="1033" applyNumberFormat="1" applyFont="1" applyBorder="1"/>
    <xf numFmtId="246" fontId="160" fillId="0" borderId="35" xfId="1033" applyNumberFormat="1" applyFont="1" applyBorder="1"/>
    <xf numFmtId="246" fontId="161" fillId="0" borderId="7" xfId="1033" applyNumberFormat="1" applyFont="1" applyBorder="1"/>
    <xf numFmtId="246" fontId="160" fillId="0" borderId="7" xfId="1033" applyNumberFormat="1" applyFont="1" applyBorder="1"/>
    <xf numFmtId="193" fontId="160" fillId="0" borderId="0" xfId="724" applyNumberFormat="1" applyFont="1" applyFill="1" applyBorder="1" applyAlignment="1" applyProtection="1"/>
    <xf numFmtId="49" fontId="161" fillId="0" borderId="19" xfId="1033" applyNumberFormat="1" applyFont="1" applyBorder="1" applyAlignment="1">
      <alignment horizontal="left" wrapText="1"/>
    </xf>
    <xf numFmtId="252" fontId="160" fillId="0" borderId="7" xfId="823" applyNumberFormat="1" applyFont="1" applyFill="1" applyBorder="1" applyProtection="1"/>
    <xf numFmtId="49" fontId="161" fillId="0" borderId="0" xfId="1033" applyNumberFormat="1" applyFont="1" applyAlignment="1">
      <alignment horizontal="left" wrapText="1"/>
    </xf>
    <xf numFmtId="49" fontId="160" fillId="0" borderId="0" xfId="1033" applyNumberFormat="1" applyFont="1" applyAlignment="1">
      <alignment horizontal="left" wrapText="1"/>
    </xf>
    <xf numFmtId="0" fontId="170" fillId="54" borderId="0" xfId="1033" applyFont="1" applyFill="1"/>
    <xf numFmtId="0" fontId="0" fillId="96" borderId="0" xfId="0" applyFill="1"/>
    <xf numFmtId="37" fontId="161" fillId="54" borderId="0" xfId="1033" applyNumberFormat="1" applyFont="1" applyFill="1" applyAlignment="1">
      <alignment horizontal="right"/>
    </xf>
    <xf numFmtId="37" fontId="157" fillId="54" borderId="0" xfId="1033" applyNumberFormat="1" applyFont="1" applyFill="1" applyAlignment="1">
      <alignment wrapText="1"/>
    </xf>
    <xf numFmtId="37" fontId="157" fillId="54" borderId="60" xfId="1033" applyNumberFormat="1" applyFont="1" applyFill="1" applyBorder="1"/>
    <xf numFmtId="0" fontId="157" fillId="94" borderId="0" xfId="1033" applyFont="1" applyFill="1"/>
    <xf numFmtId="37" fontId="157" fillId="94" borderId="60" xfId="1033" applyNumberFormat="1" applyFont="1" applyFill="1" applyBorder="1"/>
    <xf numFmtId="37" fontId="159" fillId="94" borderId="0" xfId="1033" applyNumberFormat="1" applyFont="1" applyFill="1"/>
    <xf numFmtId="0" fontId="0" fillId="94" borderId="0" xfId="0" applyFill="1"/>
    <xf numFmtId="37" fontId="157" fillId="54" borderId="0" xfId="1033" applyNumberFormat="1" applyFont="1" applyFill="1" applyAlignment="1">
      <alignment horizontal="left" indent="1"/>
    </xf>
    <xf numFmtId="233" fontId="157" fillId="54" borderId="60" xfId="724" applyNumberFormat="1" applyFont="1" applyFill="1" applyBorder="1" applyProtection="1"/>
    <xf numFmtId="233" fontId="159" fillId="54" borderId="0" xfId="724" applyNumberFormat="1" applyFont="1" applyFill="1" applyBorder="1" applyProtection="1"/>
    <xf numFmtId="0" fontId="159" fillId="54" borderId="0" xfId="1033" applyFont="1" applyFill="1" applyAlignment="1">
      <alignment horizontal="left" indent="2"/>
    </xf>
    <xf numFmtId="233" fontId="159" fillId="54" borderId="0" xfId="1033" applyNumberFormat="1" applyFont="1" applyFill="1"/>
    <xf numFmtId="233" fontId="157" fillId="54" borderId="68" xfId="724" applyNumberFormat="1" applyFont="1" applyFill="1" applyBorder="1" applyProtection="1"/>
    <xf numFmtId="233" fontId="159" fillId="54" borderId="20" xfId="724" applyNumberFormat="1" applyFont="1" applyFill="1" applyBorder="1" applyProtection="1"/>
    <xf numFmtId="202" fontId="168" fillId="54" borderId="0" xfId="1110" applyNumberFormat="1" applyFont="1" applyFill="1" applyBorder="1" applyProtection="1"/>
    <xf numFmtId="233" fontId="168" fillId="54" borderId="0" xfId="724" applyNumberFormat="1" applyFont="1" applyFill="1" applyBorder="1" applyAlignment="1" applyProtection="1">
      <alignment horizontal="right"/>
    </xf>
    <xf numFmtId="37" fontId="168" fillId="54" borderId="0" xfId="1033" applyNumberFormat="1" applyFont="1" applyFill="1" applyAlignment="1">
      <alignment horizontal="right"/>
    </xf>
    <xf numFmtId="203" fontId="159" fillId="54" borderId="0" xfId="1105" applyNumberFormat="1" applyFont="1" applyFill="1" applyAlignment="1">
      <alignment vertical="top"/>
    </xf>
    <xf numFmtId="233" fontId="157" fillId="94" borderId="60" xfId="724" applyNumberFormat="1" applyFont="1" applyFill="1" applyBorder="1" applyProtection="1"/>
    <xf numFmtId="233" fontId="159" fillId="94" borderId="0" xfId="724" applyNumberFormat="1" applyFont="1" applyFill="1" applyBorder="1" applyProtection="1"/>
    <xf numFmtId="203" fontId="159" fillId="54" borderId="0" xfId="1105" applyNumberFormat="1" applyFont="1" applyFill="1"/>
    <xf numFmtId="37" fontId="157" fillId="54" borderId="0" xfId="1033" applyNumberFormat="1" applyFont="1" applyFill="1" applyAlignment="1">
      <alignment vertical="top"/>
    </xf>
    <xf numFmtId="233" fontId="157" fillId="54" borderId="60" xfId="724" applyNumberFormat="1" applyFont="1" applyFill="1" applyBorder="1" applyAlignment="1" applyProtection="1">
      <alignment vertical="top"/>
    </xf>
    <xf numFmtId="233" fontId="159" fillId="54" borderId="0" xfId="724" applyNumberFormat="1" applyFont="1" applyFill="1" applyBorder="1" applyAlignment="1" applyProtection="1">
      <alignment vertical="top"/>
    </xf>
    <xf numFmtId="41" fontId="159" fillId="54" borderId="0" xfId="1033" applyNumberFormat="1" applyFont="1" applyFill="1" applyAlignment="1">
      <alignment vertical="top"/>
    </xf>
    <xf numFmtId="37" fontId="159" fillId="54" borderId="0" xfId="1033" applyNumberFormat="1" applyFont="1" applyFill="1" applyAlignment="1">
      <alignment vertical="top"/>
    </xf>
    <xf numFmtId="37" fontId="168" fillId="54" borderId="0" xfId="1033" applyNumberFormat="1" applyFont="1" applyFill="1" applyAlignment="1">
      <alignment horizontal="left" indent="2"/>
    </xf>
    <xf numFmtId="203" fontId="171" fillId="54" borderId="60" xfId="1105" applyNumberFormat="1" applyFont="1" applyFill="1" applyBorder="1" applyProtection="1"/>
    <xf numFmtId="203" fontId="168" fillId="0" borderId="0" xfId="1105" applyNumberFormat="1" applyFont="1" applyFill="1" applyBorder="1" applyProtection="1"/>
    <xf numFmtId="41" fontId="168" fillId="54" borderId="0" xfId="1033" applyNumberFormat="1" applyFont="1" applyFill="1"/>
    <xf numFmtId="233" fontId="168" fillId="54" borderId="0" xfId="724" applyNumberFormat="1" applyFont="1" applyFill="1" applyBorder="1" applyProtection="1"/>
    <xf numFmtId="233" fontId="171" fillId="54" borderId="60" xfId="724" applyNumberFormat="1" applyFont="1" applyFill="1" applyBorder="1" applyProtection="1"/>
    <xf numFmtId="41" fontId="168" fillId="54" borderId="0" xfId="1033" applyNumberFormat="1" applyFont="1" applyFill="1" applyAlignment="1">
      <alignment vertical="top"/>
    </xf>
    <xf numFmtId="41" fontId="159" fillId="96" borderId="0" xfId="1033" applyNumberFormat="1" applyFont="1" applyFill="1"/>
    <xf numFmtId="164" fontId="159" fillId="96" borderId="0" xfId="1033" applyNumberFormat="1" applyFont="1" applyFill="1"/>
    <xf numFmtId="37" fontId="157" fillId="96" borderId="0" xfId="1033" applyNumberFormat="1" applyFont="1" applyFill="1"/>
    <xf numFmtId="41" fontId="157" fillId="96" borderId="0" xfId="1033" applyNumberFormat="1" applyFont="1" applyFill="1"/>
    <xf numFmtId="0" fontId="153" fillId="0" borderId="0" xfId="0" applyFont="1"/>
    <xf numFmtId="0" fontId="151" fillId="0" borderId="0" xfId="0" applyFont="1" applyAlignment="1">
      <alignment horizontal="left"/>
    </xf>
    <xf numFmtId="0" fontId="153" fillId="0" borderId="0" xfId="0" applyFont="1" applyAlignment="1">
      <alignment horizontal="left"/>
    </xf>
    <xf numFmtId="0" fontId="151" fillId="54" borderId="0" xfId="0" applyFont="1" applyFill="1" applyAlignment="1">
      <alignment horizontal="left"/>
    </xf>
    <xf numFmtId="0" fontId="153" fillId="54" borderId="0" xfId="0" applyFont="1" applyFill="1" applyAlignment="1">
      <alignment horizontal="left"/>
    </xf>
    <xf numFmtId="0" fontId="173" fillId="54" borderId="0" xfId="0" applyFont="1" applyFill="1" applyAlignment="1">
      <alignment horizontal="left"/>
    </xf>
    <xf numFmtId="0" fontId="174" fillId="54" borderId="0" xfId="0" applyFont="1" applyFill="1" applyAlignment="1">
      <alignment horizontal="left"/>
    </xf>
    <xf numFmtId="37" fontId="161" fillId="54" borderId="0" xfId="1046" applyNumberFormat="1" applyFont="1" applyFill="1" applyAlignment="1">
      <alignment horizontal="right"/>
    </xf>
    <xf numFmtId="0" fontId="151" fillId="54" borderId="7" xfId="0" applyFont="1" applyFill="1" applyBorder="1"/>
    <xf numFmtId="0" fontId="151" fillId="54" borderId="7" xfId="0" applyFont="1" applyFill="1" applyBorder="1" applyAlignment="1">
      <alignment horizontal="left"/>
    </xf>
    <xf numFmtId="0" fontId="153" fillId="54" borderId="7" xfId="0" applyFont="1" applyFill="1" applyBorder="1" applyAlignment="1">
      <alignment horizontal="left"/>
    </xf>
    <xf numFmtId="0" fontId="175" fillId="54" borderId="7" xfId="0" applyFont="1" applyFill="1" applyBorder="1" applyAlignment="1">
      <alignment horizontal="left" wrapText="1"/>
    </xf>
    <xf numFmtId="0" fontId="176" fillId="54" borderId="7" xfId="0" applyFont="1" applyFill="1" applyBorder="1" applyAlignment="1">
      <alignment horizontal="right" wrapText="1"/>
    </xf>
    <xf numFmtId="0" fontId="176" fillId="54" borderId="0" xfId="0" applyFont="1" applyFill="1" applyAlignment="1">
      <alignment horizontal="right" wrapText="1"/>
    </xf>
    <xf numFmtId="0" fontId="176" fillId="54" borderId="7" xfId="0" applyFont="1" applyFill="1" applyBorder="1" applyAlignment="1">
      <alignment horizontal="right"/>
    </xf>
    <xf numFmtId="0" fontId="156" fillId="54" borderId="7" xfId="0" applyFont="1" applyFill="1" applyBorder="1" applyAlignment="1">
      <alignment horizontal="right"/>
    </xf>
    <xf numFmtId="0" fontId="175" fillId="54" borderId="0" xfId="0" applyFont="1" applyFill="1" applyAlignment="1">
      <alignment horizontal="left" wrapText="1"/>
    </xf>
    <xf numFmtId="0" fontId="156" fillId="54" borderId="7" xfId="0" applyFont="1" applyFill="1" applyBorder="1" applyAlignment="1">
      <alignment horizontal="right" wrapText="1"/>
    </xf>
    <xf numFmtId="0" fontId="156" fillId="54" borderId="0" xfId="0" applyFont="1" applyFill="1" applyAlignment="1">
      <alignment horizontal="right"/>
    </xf>
    <xf numFmtId="0" fontId="156" fillId="0" borderId="7" xfId="0" applyFont="1" applyBorder="1" applyAlignment="1">
      <alignment horizontal="right"/>
    </xf>
    <xf numFmtId="0" fontId="177" fillId="54" borderId="7" xfId="0" applyFont="1" applyFill="1" applyBorder="1" applyAlignment="1">
      <alignment horizontal="right"/>
    </xf>
    <xf numFmtId="0" fontId="176" fillId="54" borderId="0" xfId="0" applyFont="1" applyFill="1" applyAlignment="1">
      <alignment horizontal="left"/>
    </xf>
    <xf numFmtId="0" fontId="156" fillId="54" borderId="0" xfId="0" applyFont="1" applyFill="1" applyAlignment="1">
      <alignment horizontal="left"/>
    </xf>
    <xf numFmtId="0" fontId="177" fillId="54" borderId="0" xfId="0" applyFont="1" applyFill="1" applyAlignment="1">
      <alignment horizontal="right" vertical="center"/>
    </xf>
    <xf numFmtId="0" fontId="151" fillId="94" borderId="0" xfId="0" applyFont="1" applyFill="1" applyAlignment="1">
      <alignment horizontal="left"/>
    </xf>
    <xf numFmtId="0" fontId="153" fillId="94" borderId="0" xfId="0" applyFont="1" applyFill="1" applyAlignment="1">
      <alignment horizontal="left"/>
    </xf>
    <xf numFmtId="0" fontId="176" fillId="94" borderId="0" xfId="0" applyFont="1" applyFill="1" applyAlignment="1">
      <alignment horizontal="left"/>
    </xf>
    <xf numFmtId="0" fontId="156" fillId="94" borderId="0" xfId="0" applyFont="1" applyFill="1" applyAlignment="1">
      <alignment horizontal="left"/>
    </xf>
    <xf numFmtId="0" fontId="177" fillId="94" borderId="0" xfId="0" applyFont="1" applyFill="1" applyAlignment="1">
      <alignment horizontal="left" vertical="center"/>
    </xf>
    <xf numFmtId="0" fontId="0" fillId="54" borderId="0" xfId="0" applyFill="1" applyAlignment="1">
      <alignment horizontal="left" indent="3"/>
    </xf>
    <xf numFmtId="0" fontId="176" fillId="0" borderId="0" xfId="0" applyFont="1" applyAlignment="1">
      <alignment horizontal="left" vertical="center" indent="2"/>
    </xf>
    <xf numFmtId="233" fontId="178" fillId="0" borderId="0" xfId="770" applyNumberFormat="1" applyFont="1" applyFill="1" applyBorder="1" applyAlignment="1" applyProtection="1">
      <alignment horizontal="right" vertical="center"/>
    </xf>
    <xf numFmtId="233" fontId="177" fillId="0" borderId="0" xfId="770" applyNumberFormat="1" applyFont="1" applyFill="1" applyBorder="1" applyAlignment="1" applyProtection="1">
      <alignment horizontal="right" vertical="center"/>
    </xf>
    <xf numFmtId="0" fontId="178" fillId="0" borderId="0" xfId="0" applyFont="1" applyAlignment="1">
      <alignment horizontal="left" vertical="center" indent="2"/>
    </xf>
    <xf numFmtId="0" fontId="177" fillId="0" borderId="0" xfId="0" applyFont="1" applyAlignment="1">
      <alignment horizontal="left" vertical="center" indent="2"/>
    </xf>
    <xf numFmtId="0" fontId="151" fillId="54" borderId="0" xfId="0" applyFont="1" applyFill="1" applyAlignment="1">
      <alignment horizontal="left" vertical="center" indent="2"/>
    </xf>
    <xf numFmtId="0" fontId="156" fillId="0" borderId="0" xfId="0" applyFont="1" applyAlignment="1">
      <alignment horizontal="left" vertical="center" indent="3"/>
    </xf>
    <xf numFmtId="164" fontId="178" fillId="0" borderId="0" xfId="770" applyNumberFormat="1" applyFont="1" applyFill="1" applyBorder="1" applyAlignment="1" applyProtection="1">
      <alignment horizontal="right" vertical="center"/>
    </xf>
    <xf numFmtId="164" fontId="177" fillId="0" borderId="0" xfId="770" applyNumberFormat="1" applyFont="1" applyFill="1" applyBorder="1" applyAlignment="1" applyProtection="1">
      <alignment horizontal="right" vertical="center"/>
    </xf>
    <xf numFmtId="0" fontId="177" fillId="0" borderId="0" xfId="0" applyFont="1" applyAlignment="1">
      <alignment horizontal="left" vertical="center" indent="3"/>
    </xf>
    <xf numFmtId="0" fontId="176" fillId="0" borderId="0" xfId="0" applyFont="1" applyAlignment="1">
      <alignment horizontal="left" vertical="center"/>
    </xf>
    <xf numFmtId="233" fontId="178" fillId="0" borderId="65" xfId="770" applyNumberFormat="1" applyFont="1" applyFill="1" applyBorder="1" applyAlignment="1" applyProtection="1">
      <alignment horizontal="right" vertical="center"/>
    </xf>
    <xf numFmtId="233" fontId="177" fillId="0" borderId="65" xfId="770" applyNumberFormat="1" applyFont="1" applyFill="1" applyBorder="1" applyAlignment="1" applyProtection="1">
      <alignment horizontal="right" vertical="center"/>
    </xf>
    <xf numFmtId="0" fontId="178" fillId="0" borderId="0" xfId="0" applyFont="1" applyAlignment="1">
      <alignment horizontal="left" vertical="center"/>
    </xf>
    <xf numFmtId="0" fontId="177" fillId="0" borderId="0" xfId="0" applyFont="1" applyAlignment="1">
      <alignment horizontal="left" vertical="center"/>
    </xf>
    <xf numFmtId="0" fontId="151" fillId="54" borderId="0" xfId="0" applyFont="1" applyFill="1" applyAlignment="1">
      <alignment horizontal="left" vertical="center"/>
    </xf>
    <xf numFmtId="0" fontId="156" fillId="54" borderId="0" xfId="0" applyFont="1" applyFill="1" applyAlignment="1">
      <alignment horizontal="left" vertical="center"/>
    </xf>
    <xf numFmtId="0" fontId="156" fillId="0" borderId="0" xfId="0" applyFont="1" applyAlignment="1">
      <alignment horizontal="left" vertical="center"/>
    </xf>
    <xf numFmtId="0" fontId="177" fillId="54" borderId="0" xfId="0" applyFont="1" applyFill="1" applyAlignment="1">
      <alignment horizontal="left" vertical="center"/>
    </xf>
    <xf numFmtId="0" fontId="151" fillId="94" borderId="0" xfId="0" applyFont="1" applyFill="1" applyAlignment="1">
      <alignment horizontal="left" vertical="center" indent="2"/>
    </xf>
    <xf numFmtId="0" fontId="151" fillId="94" borderId="0" xfId="0" applyFont="1" applyFill="1" applyAlignment="1">
      <alignment horizontal="left" vertical="center"/>
    </xf>
    <xf numFmtId="0" fontId="177" fillId="94" borderId="0" xfId="0" applyFont="1" applyFill="1" applyAlignment="1">
      <alignment horizontal="left"/>
    </xf>
    <xf numFmtId="0" fontId="178" fillId="94" borderId="0" xfId="0" applyFont="1" applyFill="1" applyAlignment="1">
      <alignment horizontal="left"/>
    </xf>
    <xf numFmtId="0" fontId="176" fillId="96" borderId="0" xfId="0" applyFont="1" applyFill="1" applyAlignment="1">
      <alignment horizontal="left" vertical="center" indent="2"/>
    </xf>
    <xf numFmtId="233" fontId="178" fillId="96" borderId="0" xfId="770" applyNumberFormat="1" applyFont="1" applyFill="1" applyBorder="1" applyAlignment="1" applyProtection="1">
      <alignment horizontal="right" vertical="center"/>
    </xf>
    <xf numFmtId="233" fontId="177" fillId="96" borderId="0" xfId="770" applyNumberFormat="1" applyFont="1" applyFill="1" applyBorder="1" applyAlignment="1" applyProtection="1">
      <alignment horizontal="right" vertical="center"/>
    </xf>
    <xf numFmtId="0" fontId="178" fillId="96" borderId="0" xfId="0" applyFont="1" applyFill="1" applyAlignment="1">
      <alignment horizontal="left" vertical="center" indent="2"/>
    </xf>
    <xf numFmtId="0" fontId="177" fillId="96" borderId="0" xfId="0" applyFont="1" applyFill="1" applyAlignment="1">
      <alignment horizontal="left" vertical="center" indent="2"/>
    </xf>
    <xf numFmtId="164" fontId="156" fillId="96" borderId="0" xfId="770" applyNumberFormat="1" applyFont="1" applyFill="1" applyBorder="1" applyAlignment="1" applyProtection="1">
      <alignment horizontal="right" vertical="center"/>
    </xf>
    <xf numFmtId="0" fontId="177" fillId="96" borderId="0" xfId="0" applyFont="1" applyFill="1" applyAlignment="1">
      <alignment horizontal="left" vertical="center" indent="3"/>
    </xf>
    <xf numFmtId="164" fontId="177" fillId="96" borderId="0" xfId="770" applyNumberFormat="1" applyFont="1" applyFill="1" applyBorder="1" applyAlignment="1" applyProtection="1">
      <alignment horizontal="right" vertical="center"/>
    </xf>
    <xf numFmtId="0" fontId="176" fillId="54" borderId="0" xfId="0" applyFont="1" applyFill="1" applyAlignment="1">
      <alignment horizontal="left" vertical="center"/>
    </xf>
    <xf numFmtId="233" fontId="156" fillId="96" borderId="65" xfId="770" applyNumberFormat="1" applyFont="1" applyFill="1" applyBorder="1" applyAlignment="1" applyProtection="1">
      <alignment horizontal="right" vertical="center"/>
    </xf>
    <xf numFmtId="0" fontId="178" fillId="96" borderId="0" xfId="0" applyFont="1" applyFill="1" applyAlignment="1">
      <alignment horizontal="left" vertical="center"/>
    </xf>
    <xf numFmtId="0" fontId="177" fillId="96" borderId="0" xfId="0" applyFont="1" applyFill="1" applyAlignment="1">
      <alignment horizontal="left" vertical="center"/>
    </xf>
    <xf numFmtId="0" fontId="151" fillId="54" borderId="0" xfId="0" applyFont="1" applyFill="1" applyAlignment="1">
      <alignment horizontal="left" vertical="center" indent="3"/>
    </xf>
    <xf numFmtId="0" fontId="175" fillId="0" borderId="0" xfId="0" applyFont="1" applyAlignment="1">
      <alignment horizontal="left" vertical="center" indent="3"/>
    </xf>
    <xf numFmtId="203" fontId="179" fillId="0" borderId="0" xfId="1105" applyNumberFormat="1" applyFont="1" applyFill="1" applyBorder="1" applyAlignment="1" applyProtection="1">
      <alignment horizontal="right" vertical="center"/>
    </xf>
    <xf numFmtId="203" fontId="180" fillId="0" borderId="0" xfId="1105" applyNumberFormat="1" applyFont="1" applyFill="1" applyBorder="1" applyAlignment="1" applyProtection="1">
      <alignment horizontal="right" vertical="center"/>
    </xf>
    <xf numFmtId="0" fontId="180" fillId="0" borderId="0" xfId="0" applyFont="1" applyAlignment="1">
      <alignment horizontal="left" vertical="center" indent="3"/>
    </xf>
    <xf numFmtId="203" fontId="180" fillId="96" borderId="0" xfId="1105" applyNumberFormat="1" applyFont="1" applyFill="1" applyBorder="1" applyAlignment="1" applyProtection="1">
      <alignment horizontal="right" vertical="center"/>
    </xf>
    <xf numFmtId="0" fontId="180" fillId="96" borderId="0" xfId="0" applyFont="1" applyFill="1" applyAlignment="1">
      <alignment horizontal="left" vertical="center" indent="3"/>
    </xf>
    <xf numFmtId="0" fontId="175" fillId="54" borderId="0" xfId="0" applyFont="1" applyFill="1" applyAlignment="1">
      <alignment horizontal="left" vertical="center" indent="3"/>
    </xf>
    <xf numFmtId="202" fontId="180" fillId="0" borderId="0" xfId="1105" applyNumberFormat="1" applyFont="1" applyFill="1" applyBorder="1" applyAlignment="1" applyProtection="1">
      <alignment horizontal="right"/>
    </xf>
    <xf numFmtId="0" fontId="153" fillId="54" borderId="0" xfId="0" applyFont="1" applyFill="1"/>
    <xf numFmtId="0" fontId="176" fillId="54" borderId="0" xfId="0" applyFont="1" applyFill="1"/>
    <xf numFmtId="0" fontId="177" fillId="54" borderId="0" xfId="0" applyFont="1" applyFill="1"/>
    <xf numFmtId="0" fontId="178" fillId="54" borderId="0" xfId="0" applyFont="1" applyFill="1"/>
    <xf numFmtId="0" fontId="0" fillId="54" borderId="0" xfId="0" applyFill="1"/>
    <xf numFmtId="233" fontId="181" fillId="96" borderId="0" xfId="770" applyNumberFormat="1" applyFont="1" applyFill="1" applyBorder="1" applyAlignment="1" applyProtection="1">
      <alignment horizontal="right" vertical="center"/>
    </xf>
    <xf numFmtId="0" fontId="175" fillId="96" borderId="0" xfId="0" applyFont="1" applyFill="1" applyAlignment="1">
      <alignment horizontal="left" vertical="center" indent="3"/>
    </xf>
    <xf numFmtId="203" fontId="179" fillId="96" borderId="0" xfId="1105" applyNumberFormat="1" applyFont="1" applyFill="1" applyBorder="1" applyAlignment="1" applyProtection="1">
      <alignment horizontal="right" vertical="center"/>
    </xf>
    <xf numFmtId="233" fontId="159" fillId="0" borderId="0" xfId="770" applyNumberFormat="1" applyFont="1" applyFill="1" applyBorder="1" applyAlignment="1" applyProtection="1">
      <alignment horizontal="right" vertical="center"/>
    </xf>
    <xf numFmtId="203" fontId="168" fillId="0" borderId="0" xfId="1105" applyNumberFormat="1" applyFont="1" applyFill="1" applyBorder="1" applyAlignment="1" applyProtection="1">
      <alignment horizontal="right" vertical="center"/>
    </xf>
    <xf numFmtId="203" fontId="182" fillId="96" borderId="0" xfId="1105" applyNumberFormat="1" applyFont="1" applyFill="1" applyBorder="1" applyAlignment="1" applyProtection="1">
      <alignment horizontal="right" vertical="center"/>
    </xf>
    <xf numFmtId="203" fontId="171" fillId="0" borderId="0" xfId="1105" applyNumberFormat="1" applyFont="1" applyFill="1" applyBorder="1" applyAlignment="1" applyProtection="1">
      <alignment horizontal="right" vertical="center"/>
    </xf>
    <xf numFmtId="0" fontId="176" fillId="96" borderId="0" xfId="0" applyFont="1" applyFill="1" applyAlignment="1">
      <alignment horizontal="left" vertical="center"/>
    </xf>
    <xf numFmtId="233" fontId="178" fillId="96" borderId="65" xfId="770" applyNumberFormat="1" applyFont="1" applyFill="1" applyBorder="1" applyAlignment="1" applyProtection="1">
      <alignment horizontal="right" vertical="center"/>
    </xf>
    <xf numFmtId="233" fontId="176" fillId="96" borderId="0" xfId="770" applyNumberFormat="1" applyFont="1" applyFill="1" applyBorder="1" applyAlignment="1" applyProtection="1">
      <alignment horizontal="right" vertical="center"/>
    </xf>
    <xf numFmtId="233" fontId="177" fillId="96" borderId="65" xfId="770" applyNumberFormat="1" applyFont="1" applyFill="1" applyBorder="1" applyAlignment="1" applyProtection="1">
      <alignment horizontal="right" vertical="center"/>
    </xf>
    <xf numFmtId="203" fontId="175" fillId="96" borderId="0" xfId="1105" applyNumberFormat="1" applyFont="1" applyFill="1" applyBorder="1" applyAlignment="1" applyProtection="1">
      <alignment horizontal="right" vertical="center"/>
    </xf>
    <xf numFmtId="203" fontId="183" fillId="54" borderId="0" xfId="1105" applyNumberFormat="1" applyFont="1" applyFill="1" applyBorder="1" applyAlignment="1" applyProtection="1">
      <alignment horizontal="right" vertical="center"/>
    </xf>
    <xf numFmtId="0" fontId="184" fillId="54" borderId="0" xfId="0" applyFont="1" applyFill="1" applyAlignment="1">
      <alignment horizontal="left" vertical="center" indent="3"/>
    </xf>
    <xf numFmtId="203" fontId="168" fillId="54" borderId="0" xfId="1105" applyNumberFormat="1" applyFont="1" applyFill="1" applyBorder="1" applyAlignment="1" applyProtection="1">
      <alignment horizontal="right" vertical="center"/>
    </xf>
    <xf numFmtId="203" fontId="184" fillId="54" borderId="0" xfId="1105" applyNumberFormat="1" applyFont="1" applyFill="1" applyBorder="1" applyAlignment="1" applyProtection="1">
      <alignment horizontal="right" vertical="center"/>
    </xf>
    <xf numFmtId="0" fontId="168" fillId="54" borderId="0" xfId="0" applyFont="1" applyFill="1" applyAlignment="1">
      <alignment horizontal="left" vertical="center" indent="3"/>
    </xf>
    <xf numFmtId="0" fontId="183" fillId="54" borderId="0" xfId="724" applyNumberFormat="1" applyFont="1" applyFill="1" applyBorder="1" applyAlignment="1" applyProtection="1">
      <alignment horizontal="right" vertical="center"/>
    </xf>
    <xf numFmtId="0" fontId="178" fillId="54" borderId="0" xfId="1033" applyFont="1" applyFill="1"/>
    <xf numFmtId="0" fontId="177" fillId="54" borderId="0" xfId="1033" applyFont="1" applyFill="1"/>
    <xf numFmtId="0" fontId="159" fillId="94" borderId="0" xfId="1033" applyFont="1" applyFill="1"/>
    <xf numFmtId="202" fontId="159" fillId="54" borderId="0" xfId="751" applyNumberFormat="1" applyFont="1" applyFill="1" applyBorder="1" applyProtection="1"/>
    <xf numFmtId="0" fontId="168" fillId="54" borderId="0" xfId="1033" applyFont="1" applyFill="1" applyAlignment="1">
      <alignment vertical="top"/>
    </xf>
    <xf numFmtId="248" fontId="168" fillId="54" borderId="0" xfId="751" applyNumberFormat="1" applyFont="1" applyFill="1" applyBorder="1" applyAlignment="1" applyProtection="1">
      <alignment vertical="top"/>
    </xf>
    <xf numFmtId="0" fontId="168" fillId="97" borderId="0" xfId="1033" applyFont="1" applyFill="1" applyAlignment="1">
      <alignment vertical="top"/>
    </xf>
    <xf numFmtId="0" fontId="168" fillId="97" borderId="0" xfId="1033" applyFont="1" applyFill="1"/>
    <xf numFmtId="248" fontId="168" fillId="54" borderId="0" xfId="751" applyNumberFormat="1" applyFont="1" applyFill="1" applyBorder="1" applyAlignment="1" applyProtection="1"/>
    <xf numFmtId="0" fontId="168" fillId="96" borderId="0" xfId="1033" applyFont="1" applyFill="1" applyAlignment="1">
      <alignment vertical="top"/>
    </xf>
    <xf numFmtId="248" fontId="168" fillId="96" borderId="0" xfId="751" applyNumberFormat="1" applyFont="1" applyFill="1" applyBorder="1" applyAlignment="1" applyProtection="1">
      <alignment vertical="top"/>
    </xf>
    <xf numFmtId="203" fontId="171" fillId="96" borderId="0" xfId="1110" applyNumberFormat="1" applyFont="1" applyFill="1" applyBorder="1" applyAlignment="1" applyProtection="1">
      <alignment vertical="top"/>
    </xf>
    <xf numFmtId="203" fontId="168" fillId="96" borderId="0" xfId="1110" applyNumberFormat="1" applyFont="1" applyFill="1" applyBorder="1" applyAlignment="1" applyProtection="1">
      <alignment vertical="top"/>
    </xf>
    <xf numFmtId="233" fontId="168" fillId="96" borderId="0" xfId="751" applyNumberFormat="1" applyFont="1" applyFill="1" applyBorder="1" applyAlignment="1" applyProtection="1">
      <alignment vertical="top"/>
    </xf>
    <xf numFmtId="0" fontId="159" fillId="96" borderId="0" xfId="1033" applyFont="1" applyFill="1"/>
    <xf numFmtId="0" fontId="159" fillId="96" borderId="0" xfId="1033" applyFont="1" applyFill="1" applyAlignment="1">
      <alignment vertical="center"/>
    </xf>
    <xf numFmtId="0" fontId="162" fillId="54" borderId="0" xfId="1033" applyFont="1" applyFill="1"/>
    <xf numFmtId="37" fontId="162" fillId="54" borderId="0" xfId="1033" applyNumberFormat="1" applyFont="1" applyFill="1"/>
    <xf numFmtId="37" fontId="139" fillId="54" borderId="0" xfId="1033" applyNumberFormat="1" applyFont="1" applyFill="1"/>
    <xf numFmtId="0" fontId="162" fillId="54" borderId="0" xfId="1033" applyFont="1" applyFill="1" applyAlignment="1">
      <alignment horizontal="left"/>
    </xf>
    <xf numFmtId="37" fontId="139" fillId="54" borderId="0" xfId="1033" applyNumberFormat="1" applyFont="1" applyFill="1" applyAlignment="1">
      <alignment horizontal="left"/>
    </xf>
    <xf numFmtId="37" fontId="162" fillId="54" borderId="0" xfId="1033" applyNumberFormat="1" applyFont="1" applyFill="1" applyAlignment="1">
      <alignment horizontal="left"/>
    </xf>
    <xf numFmtId="0" fontId="186" fillId="54" borderId="0" xfId="1033" applyFont="1" applyFill="1"/>
    <xf numFmtId="0" fontId="186" fillId="94" borderId="0" xfId="1033" applyFont="1" applyFill="1" applyAlignment="1">
      <alignment horizontal="right"/>
    </xf>
    <xf numFmtId="0" fontId="177" fillId="94" borderId="0" xfId="1033" applyFont="1" applyFill="1"/>
    <xf numFmtId="0" fontId="186" fillId="54" borderId="0" xfId="1033" applyFont="1" applyFill="1" applyAlignment="1">
      <alignment horizontal="right"/>
    </xf>
    <xf numFmtId="0" fontId="186" fillId="94" borderId="0" xfId="1033" applyFont="1" applyFill="1"/>
    <xf numFmtId="0" fontId="177" fillId="0" borderId="0" xfId="1033" applyFont="1"/>
    <xf numFmtId="0" fontId="187" fillId="54" borderId="0" xfId="1033" applyFont="1" applyFill="1"/>
    <xf numFmtId="0" fontId="180" fillId="54" borderId="0" xfId="1033" applyFont="1" applyFill="1"/>
    <xf numFmtId="0" fontId="187" fillId="54" borderId="0" xfId="1033" applyFont="1" applyFill="1" applyAlignment="1">
      <alignment vertical="center"/>
    </xf>
    <xf numFmtId="0" fontId="187" fillId="96" borderId="0" xfId="1033" applyFont="1" applyFill="1" applyAlignment="1">
      <alignment vertical="center"/>
    </xf>
    <xf numFmtId="0" fontId="180" fillId="54" borderId="0" xfId="1033" applyFont="1" applyFill="1" applyAlignment="1">
      <alignment vertical="center"/>
    </xf>
    <xf numFmtId="0" fontId="187" fillId="97" borderId="0" xfId="1033" applyFont="1" applyFill="1"/>
    <xf numFmtId="0" fontId="187" fillId="97" borderId="0" xfId="1033" applyFont="1" applyFill="1" applyAlignment="1">
      <alignment vertical="center"/>
    </xf>
    <xf numFmtId="0" fontId="187" fillId="0" borderId="0" xfId="1033" applyFont="1" applyAlignment="1">
      <alignment vertical="center"/>
    </xf>
    <xf numFmtId="0" fontId="166" fillId="0" borderId="0" xfId="1033" applyFont="1" applyAlignment="1">
      <alignment vertical="center"/>
    </xf>
    <xf numFmtId="0" fontId="139" fillId="0" borderId="0" xfId="1033" applyFont="1"/>
    <xf numFmtId="0" fontId="162" fillId="0" borderId="0" xfId="1033" applyFont="1"/>
    <xf numFmtId="37" fontId="160" fillId="54" borderId="0" xfId="1033" applyNumberFormat="1" applyFont="1" applyFill="1" applyAlignment="1">
      <alignment horizontal="left"/>
    </xf>
    <xf numFmtId="0" fontId="157" fillId="54" borderId="63" xfId="1033" applyFont="1" applyFill="1" applyBorder="1"/>
    <xf numFmtId="0" fontId="157" fillId="54" borderId="58" xfId="1033" applyFont="1" applyFill="1" applyBorder="1" applyAlignment="1">
      <alignment horizontal="right"/>
    </xf>
    <xf numFmtId="0" fontId="157" fillId="54" borderId="72" xfId="1033" applyFont="1" applyFill="1" applyBorder="1" applyAlignment="1">
      <alignment horizontal="right"/>
    </xf>
    <xf numFmtId="0" fontId="159" fillId="54" borderId="63" xfId="1033" applyFont="1" applyFill="1" applyBorder="1"/>
    <xf numFmtId="0" fontId="157" fillId="54" borderId="77" xfId="1033" applyFont="1" applyFill="1" applyBorder="1" applyAlignment="1">
      <alignment horizontal="right"/>
    </xf>
    <xf numFmtId="37" fontId="168" fillId="54" borderId="66" xfId="1033" applyNumberFormat="1" applyFont="1" applyFill="1" applyBorder="1"/>
    <xf numFmtId="37" fontId="168" fillId="54" borderId="7" xfId="1033" applyNumberFormat="1" applyFont="1" applyFill="1" applyBorder="1"/>
    <xf numFmtId="0" fontId="157" fillId="54" borderId="59" xfId="1033" applyFont="1" applyFill="1" applyBorder="1" applyAlignment="1">
      <alignment horizontal="right"/>
    </xf>
    <xf numFmtId="0" fontId="157" fillId="54" borderId="70" xfId="1033" applyFont="1" applyFill="1" applyBorder="1" applyAlignment="1">
      <alignment horizontal="right"/>
    </xf>
    <xf numFmtId="0" fontId="159" fillId="54" borderId="7" xfId="1033" applyFont="1" applyFill="1" applyBorder="1" applyAlignment="1">
      <alignment horizontal="right"/>
    </xf>
    <xf numFmtId="0" fontId="159" fillId="54" borderId="66" xfId="1033" applyFont="1" applyFill="1" applyBorder="1" applyAlignment="1">
      <alignment horizontal="right"/>
    </xf>
    <xf numFmtId="0" fontId="157" fillId="54" borderId="7" xfId="1033" applyFont="1" applyFill="1" applyBorder="1" applyAlignment="1">
      <alignment horizontal="right"/>
    </xf>
    <xf numFmtId="0" fontId="157" fillId="94" borderId="63" xfId="1033" applyFont="1" applyFill="1" applyBorder="1"/>
    <xf numFmtId="0" fontId="157" fillId="94" borderId="60" xfId="1033" applyFont="1" applyFill="1" applyBorder="1" applyAlignment="1">
      <alignment horizontal="right"/>
    </xf>
    <xf numFmtId="0" fontId="157" fillId="94" borderId="72" xfId="1033" applyFont="1" applyFill="1" applyBorder="1" applyAlignment="1">
      <alignment horizontal="right"/>
    </xf>
    <xf numFmtId="0" fontId="159" fillId="94" borderId="0" xfId="1033" applyFont="1" applyFill="1" applyAlignment="1">
      <alignment horizontal="right"/>
    </xf>
    <xf numFmtId="0" fontId="159" fillId="94" borderId="63" xfId="1033" applyFont="1" applyFill="1" applyBorder="1" applyAlignment="1">
      <alignment horizontal="right"/>
    </xf>
    <xf numFmtId="0" fontId="157" fillId="94" borderId="0" xfId="1033" applyFont="1" applyFill="1" applyAlignment="1">
      <alignment horizontal="right"/>
    </xf>
    <xf numFmtId="37" fontId="157" fillId="54" borderId="63" xfId="1033" applyNumberFormat="1" applyFont="1" applyFill="1" applyBorder="1"/>
    <xf numFmtId="0" fontId="157" fillId="54" borderId="60" xfId="1033" applyFont="1" applyFill="1" applyBorder="1" applyAlignment="1">
      <alignment horizontal="right"/>
    </xf>
    <xf numFmtId="0" fontId="159" fillId="54" borderId="63" xfId="1033" applyFont="1" applyFill="1" applyBorder="1" applyAlignment="1">
      <alignment horizontal="right"/>
    </xf>
    <xf numFmtId="37" fontId="159" fillId="54" borderId="63" xfId="1033" applyNumberFormat="1" applyFont="1" applyFill="1" applyBorder="1" applyAlignment="1">
      <alignment horizontal="left" indent="1"/>
    </xf>
    <xf numFmtId="37" fontId="159" fillId="54" borderId="0" xfId="1033" applyNumberFormat="1" applyFont="1" applyFill="1" applyAlignment="1">
      <alignment horizontal="left" indent="1"/>
    </xf>
    <xf numFmtId="41" fontId="157" fillId="54" borderId="60" xfId="1033" applyNumberFormat="1" applyFont="1" applyFill="1" applyBorder="1" applyAlignment="1">
      <alignment horizontal="right"/>
    </xf>
    <xf numFmtId="41" fontId="159" fillId="96" borderId="0" xfId="1033" applyNumberFormat="1" applyFont="1" applyFill="1" applyAlignment="1">
      <alignment horizontal="right"/>
    </xf>
    <xf numFmtId="202" fontId="159" fillId="54" borderId="63" xfId="751" applyNumberFormat="1" applyFont="1" applyFill="1" applyBorder="1" applyProtection="1"/>
    <xf numFmtId="41" fontId="157" fillId="54" borderId="0" xfId="1033" applyNumberFormat="1" applyFont="1" applyFill="1" applyAlignment="1">
      <alignment horizontal="right"/>
    </xf>
    <xf numFmtId="37" fontId="159" fillId="0" borderId="0" xfId="1033" applyNumberFormat="1" applyFont="1" applyAlignment="1">
      <alignment horizontal="left" indent="1"/>
    </xf>
    <xf numFmtId="164" fontId="157" fillId="54" borderId="74" xfId="1033" applyNumberFormat="1" applyFont="1" applyFill="1" applyBorder="1" applyAlignment="1">
      <alignment horizontal="right"/>
    </xf>
    <xf numFmtId="0" fontId="157" fillId="54" borderId="76" xfId="1033" applyFont="1" applyFill="1" applyBorder="1" applyAlignment="1">
      <alignment horizontal="right"/>
    </xf>
    <xf numFmtId="41" fontId="159" fillId="96" borderId="33" xfId="1033" applyNumberFormat="1" applyFont="1" applyFill="1" applyBorder="1" applyAlignment="1">
      <alignment horizontal="right"/>
    </xf>
    <xf numFmtId="164" fontId="157" fillId="54" borderId="78" xfId="1033" applyNumberFormat="1" applyFont="1" applyFill="1" applyBorder="1" applyAlignment="1">
      <alignment horizontal="right"/>
    </xf>
    <xf numFmtId="37" fontId="157" fillId="0" borderId="0" xfId="1033" applyNumberFormat="1" applyFont="1"/>
    <xf numFmtId="41" fontId="157" fillId="54" borderId="63" xfId="1033" applyNumberFormat="1" applyFont="1" applyFill="1" applyBorder="1" applyAlignment="1">
      <alignment horizontal="right"/>
    </xf>
    <xf numFmtId="37" fontId="157" fillId="94" borderId="63" xfId="1033" applyNumberFormat="1" applyFont="1" applyFill="1" applyBorder="1"/>
    <xf numFmtId="37" fontId="157" fillId="94" borderId="0" xfId="1033" applyNumberFormat="1" applyFont="1" applyFill="1"/>
    <xf numFmtId="41" fontId="157" fillId="94" borderId="68" xfId="1033" applyNumberFormat="1" applyFont="1" applyFill="1" applyBorder="1" applyAlignment="1">
      <alignment horizontal="right"/>
    </xf>
    <xf numFmtId="0" fontId="157" fillId="94" borderId="73" xfId="1033" applyFont="1" applyFill="1" applyBorder="1" applyAlignment="1">
      <alignment horizontal="right"/>
    </xf>
    <xf numFmtId="41" fontId="159" fillId="94" borderId="20" xfId="1033" applyNumberFormat="1" applyFont="1" applyFill="1" applyBorder="1" applyAlignment="1">
      <alignment horizontal="right"/>
    </xf>
    <xf numFmtId="202" fontId="159" fillId="94" borderId="63" xfId="751" applyNumberFormat="1" applyFont="1" applyFill="1" applyBorder="1" applyProtection="1"/>
    <xf numFmtId="41" fontId="157" fillId="94" borderId="79" xfId="1033" applyNumberFormat="1" applyFont="1" applyFill="1" applyBorder="1" applyAlignment="1">
      <alignment horizontal="right"/>
    </xf>
    <xf numFmtId="41" fontId="157" fillId="54" borderId="74" xfId="1033" applyNumberFormat="1" applyFont="1" applyFill="1" applyBorder="1" applyAlignment="1">
      <alignment horizontal="right"/>
    </xf>
    <xf numFmtId="41" fontId="157" fillId="54" borderId="78" xfId="1033" applyNumberFormat="1" applyFont="1" applyFill="1" applyBorder="1" applyAlignment="1">
      <alignment horizontal="right"/>
    </xf>
    <xf numFmtId="37" fontId="159" fillId="0" borderId="63" xfId="1033" applyNumberFormat="1" applyFont="1" applyBorder="1" applyAlignment="1">
      <alignment horizontal="left" indent="1"/>
    </xf>
    <xf numFmtId="41" fontId="159" fillId="54" borderId="63" xfId="751" applyNumberFormat="1" applyFont="1" applyFill="1" applyBorder="1" applyProtection="1"/>
    <xf numFmtId="37" fontId="157" fillId="0" borderId="63" xfId="1033" applyNumberFormat="1" applyFont="1" applyBorder="1"/>
    <xf numFmtId="164" fontId="157" fillId="94" borderId="60" xfId="1033" applyNumberFormat="1" applyFont="1" applyFill="1" applyBorder="1" applyAlignment="1">
      <alignment horizontal="right"/>
    </xf>
    <xf numFmtId="164" fontId="159" fillId="94" borderId="0" xfId="1033" applyNumberFormat="1" applyFont="1" applyFill="1" applyAlignment="1">
      <alignment horizontal="right"/>
    </xf>
    <xf numFmtId="0" fontId="157" fillId="97" borderId="0" xfId="1033" applyFont="1" applyFill="1" applyAlignment="1">
      <alignment horizontal="right"/>
    </xf>
    <xf numFmtId="202" fontId="159" fillId="97" borderId="63" xfId="751" applyNumberFormat="1" applyFont="1" applyFill="1" applyBorder="1" applyProtection="1"/>
    <xf numFmtId="164" fontId="157" fillId="97" borderId="0" xfId="1033" applyNumberFormat="1" applyFont="1" applyFill="1" applyAlignment="1">
      <alignment horizontal="right"/>
    </xf>
    <xf numFmtId="37" fontId="159" fillId="96" borderId="63" xfId="1033" applyNumberFormat="1" applyFont="1" applyFill="1" applyBorder="1"/>
    <xf numFmtId="37" fontId="159" fillId="96" borderId="0" xfId="1033" applyNumberFormat="1" applyFont="1" applyFill="1"/>
    <xf numFmtId="164" fontId="159" fillId="96" borderId="33" xfId="1033" applyNumberFormat="1" applyFont="1" applyFill="1" applyBorder="1" applyAlignment="1">
      <alignment horizontal="right"/>
    </xf>
    <xf numFmtId="0" fontId="157" fillId="0" borderId="63" xfId="1033" applyFont="1" applyBorder="1"/>
    <xf numFmtId="0" fontId="157" fillId="0" borderId="0" xfId="1033" applyFont="1"/>
    <xf numFmtId="164" fontId="159" fillId="96" borderId="0" xfId="1033" applyNumberFormat="1" applyFont="1" applyFill="1" applyAlignment="1">
      <alignment horizontal="right"/>
    </xf>
    <xf numFmtId="0" fontId="168" fillId="0" borderId="63" xfId="1033" applyFont="1" applyBorder="1"/>
    <xf numFmtId="0" fontId="168" fillId="0" borderId="0" xfId="1033" applyFont="1"/>
    <xf numFmtId="203" fontId="171" fillId="54" borderId="60" xfId="1110" applyNumberFormat="1" applyFont="1" applyFill="1" applyBorder="1" applyAlignment="1" applyProtection="1">
      <alignment horizontal="right"/>
    </xf>
    <xf numFmtId="0" fontId="171" fillId="54" borderId="72" xfId="1033" applyFont="1" applyFill="1" applyBorder="1" applyAlignment="1">
      <alignment horizontal="right"/>
    </xf>
    <xf numFmtId="203" fontId="168" fillId="0" borderId="0" xfId="1110" applyNumberFormat="1" applyFont="1" applyFill="1" applyBorder="1" applyAlignment="1" applyProtection="1">
      <alignment horizontal="right"/>
    </xf>
    <xf numFmtId="0" fontId="168" fillId="54" borderId="0" xfId="1033" applyFont="1" applyFill="1" applyAlignment="1">
      <alignment horizontal="right"/>
    </xf>
    <xf numFmtId="248" fontId="168" fillId="54" borderId="63" xfId="805" applyNumberFormat="1" applyFont="1" applyFill="1" applyBorder="1" applyProtection="1"/>
    <xf numFmtId="203" fontId="171" fillId="54" borderId="0" xfId="1110" applyNumberFormat="1" applyFont="1" applyFill="1" applyBorder="1" applyAlignment="1" applyProtection="1">
      <alignment horizontal="right"/>
    </xf>
    <xf numFmtId="164" fontId="159" fillId="96" borderId="0" xfId="724" applyNumberFormat="1" applyFont="1" applyFill="1" applyBorder="1" applyProtection="1"/>
    <xf numFmtId="0" fontId="168" fillId="54" borderId="63" xfId="1033" applyFont="1" applyFill="1" applyBorder="1" applyAlignment="1">
      <alignment vertical="top"/>
    </xf>
    <xf numFmtId="248" fontId="168" fillId="54" borderId="0" xfId="805" applyNumberFormat="1" applyFont="1" applyFill="1" applyBorder="1" applyAlignment="1" applyProtection="1">
      <alignment horizontal="right" vertical="top"/>
    </xf>
    <xf numFmtId="0" fontId="157" fillId="94" borderId="60" xfId="1033" applyFont="1" applyFill="1" applyBorder="1"/>
    <xf numFmtId="0" fontId="157" fillId="94" borderId="72" xfId="1033" applyFont="1" applyFill="1" applyBorder="1"/>
    <xf numFmtId="0" fontId="159" fillId="98" borderId="0" xfId="1033" applyFont="1" applyFill="1"/>
    <xf numFmtId="0" fontId="159" fillId="94" borderId="63" xfId="1033" applyFont="1" applyFill="1" applyBorder="1"/>
    <xf numFmtId="41" fontId="157" fillId="96" borderId="60" xfId="751" applyNumberFormat="1" applyFont="1" applyFill="1" applyBorder="1" applyProtection="1"/>
    <xf numFmtId="233" fontId="159" fillId="54" borderId="72" xfId="751" applyNumberFormat="1" applyFont="1" applyFill="1" applyBorder="1" applyProtection="1"/>
    <xf numFmtId="164" fontId="159" fillId="96" borderId="0" xfId="751" applyNumberFormat="1" applyFont="1" applyFill="1" applyBorder="1" applyProtection="1"/>
    <xf numFmtId="233" fontId="159" fillId="54" borderId="0" xfId="751" applyNumberFormat="1" applyFont="1" applyFill="1" applyBorder="1" applyProtection="1"/>
    <xf numFmtId="41" fontId="157" fillId="96" borderId="0" xfId="751" applyNumberFormat="1" applyFont="1" applyFill="1" applyBorder="1" applyProtection="1"/>
    <xf numFmtId="0" fontId="157" fillId="54" borderId="72" xfId="1033" applyFont="1" applyFill="1" applyBorder="1" applyAlignment="1">
      <alignment vertical="top"/>
    </xf>
    <xf numFmtId="41" fontId="159" fillId="96" borderId="0" xfId="751" applyNumberFormat="1" applyFont="1" applyFill="1" applyBorder="1" applyProtection="1"/>
    <xf numFmtId="0" fontId="159" fillId="54" borderId="63" xfId="1033" applyFont="1" applyFill="1" applyBorder="1" applyAlignment="1">
      <alignment vertical="top"/>
    </xf>
    <xf numFmtId="0" fontId="159" fillId="54" borderId="0" xfId="1033" applyFont="1" applyFill="1" applyAlignment="1">
      <alignment vertical="top"/>
    </xf>
    <xf numFmtId="0" fontId="157" fillId="0" borderId="72" xfId="1033" applyFont="1" applyBorder="1" applyAlignment="1">
      <alignment vertical="top"/>
    </xf>
    <xf numFmtId="41" fontId="159" fillId="0" borderId="0" xfId="751" applyNumberFormat="1" applyFont="1" applyFill="1" applyBorder="1" applyProtection="1"/>
    <xf numFmtId="0" fontId="157" fillId="0" borderId="0" xfId="1033" applyFont="1" applyAlignment="1">
      <alignment vertical="top"/>
    </xf>
    <xf numFmtId="202" fontId="159" fillId="0" borderId="0" xfId="751" applyNumberFormat="1" applyFont="1" applyFill="1" applyBorder="1" applyProtection="1"/>
    <xf numFmtId="202" fontId="159" fillId="0" borderId="63" xfId="751" applyNumberFormat="1" applyFont="1" applyFill="1" applyBorder="1" applyProtection="1"/>
    <xf numFmtId="0" fontId="157" fillId="54" borderId="0" xfId="1033" applyFont="1" applyFill="1" applyAlignment="1">
      <alignment vertical="top"/>
    </xf>
    <xf numFmtId="164" fontId="157" fillId="96" borderId="60" xfId="751" applyNumberFormat="1" applyFont="1" applyFill="1" applyBorder="1" applyProtection="1"/>
    <xf numFmtId="164" fontId="157" fillId="96" borderId="0" xfId="751" applyNumberFormat="1" applyFont="1" applyFill="1" applyBorder="1" applyProtection="1"/>
    <xf numFmtId="233" fontId="159" fillId="0" borderId="72" xfId="751" applyNumberFormat="1" applyFont="1" applyFill="1" applyBorder="1" applyProtection="1"/>
    <xf numFmtId="164" fontId="159" fillId="0" borderId="0" xfId="751" applyNumberFormat="1" applyFont="1" applyFill="1" applyBorder="1" applyProtection="1"/>
    <xf numFmtId="233" fontId="159" fillId="0" borderId="0" xfId="751" applyNumberFormat="1" applyFont="1" applyFill="1" applyBorder="1" applyProtection="1"/>
    <xf numFmtId="164" fontId="157" fillId="96" borderId="0" xfId="1033" applyNumberFormat="1" applyFont="1" applyFill="1" applyAlignment="1">
      <alignment horizontal="right"/>
    </xf>
    <xf numFmtId="0" fontId="157" fillId="0" borderId="72" xfId="1033" applyFont="1" applyBorder="1"/>
    <xf numFmtId="0" fontId="157" fillId="54" borderId="72" xfId="1033" applyFont="1" applyFill="1" applyBorder="1"/>
    <xf numFmtId="0" fontId="157" fillId="97" borderId="63" xfId="1033" applyFont="1" applyFill="1" applyBorder="1"/>
    <xf numFmtId="0" fontId="157" fillId="97" borderId="0" xfId="1033" applyFont="1" applyFill="1"/>
    <xf numFmtId="0" fontId="157" fillId="97" borderId="60" xfId="1033" applyFont="1" applyFill="1" applyBorder="1"/>
    <xf numFmtId="0" fontId="159" fillId="54" borderId="0" xfId="1033" applyFont="1" applyFill="1" applyAlignment="1">
      <alignment horizontal="left" indent="1"/>
    </xf>
    <xf numFmtId="164" fontId="157" fillId="0" borderId="0" xfId="724" applyNumberFormat="1" applyFont="1" applyFill="1" applyBorder="1" applyProtection="1"/>
    <xf numFmtId="164" fontId="159" fillId="0" borderId="0" xfId="724" applyNumberFormat="1" applyFont="1" applyFill="1" applyBorder="1" applyProtection="1"/>
    <xf numFmtId="0" fontId="188" fillId="54" borderId="0" xfId="1033" applyFont="1" applyFill="1"/>
    <xf numFmtId="0" fontId="158" fillId="54" borderId="0" xfId="1033" applyFont="1" applyFill="1"/>
    <xf numFmtId="0" fontId="188" fillId="0" borderId="0" xfId="1033" applyFont="1"/>
    <xf numFmtId="37" fontId="158" fillId="54" borderId="0" xfId="1033" applyNumberFormat="1" applyFont="1" applyFill="1" applyAlignment="1">
      <alignment horizontal="left"/>
    </xf>
    <xf numFmtId="37" fontId="188" fillId="54" borderId="0" xfId="1033" applyNumberFormat="1" applyFont="1" applyFill="1" applyAlignment="1">
      <alignment horizontal="left"/>
    </xf>
    <xf numFmtId="37" fontId="189" fillId="54" borderId="0" xfId="1033" applyNumberFormat="1" applyFont="1" applyFill="1" applyAlignment="1">
      <alignment horizontal="left"/>
    </xf>
    <xf numFmtId="37" fontId="161" fillId="54" borderId="0" xfId="1033" applyNumberFormat="1" applyFont="1" applyFill="1" applyAlignment="1">
      <alignment horizontal="left"/>
    </xf>
    <xf numFmtId="0" fontId="67" fillId="54" borderId="7" xfId="1033" applyFont="1" applyFill="1" applyBorder="1" applyAlignment="1">
      <alignment horizontal="right" wrapText="1"/>
    </xf>
    <xf numFmtId="0" fontId="154" fillId="54" borderId="0" xfId="1033" applyFont="1" applyFill="1" applyAlignment="1">
      <alignment horizontal="right" wrapText="1"/>
    </xf>
    <xf numFmtId="0" fontId="154" fillId="54" borderId="7" xfId="1033" applyFont="1" applyFill="1" applyBorder="1" applyAlignment="1">
      <alignment horizontal="right" wrapText="1"/>
    </xf>
    <xf numFmtId="0" fontId="154" fillId="54" borderId="7" xfId="1033" applyFont="1" applyFill="1" applyBorder="1" applyAlignment="1">
      <alignment horizontal="right"/>
    </xf>
    <xf numFmtId="37" fontId="190" fillId="54" borderId="0" xfId="1033" applyNumberFormat="1" applyFont="1" applyFill="1" applyAlignment="1">
      <alignment wrapText="1"/>
    </xf>
    <xf numFmtId="0" fontId="188" fillId="94" borderId="0" xfId="1033" applyFont="1" applyFill="1"/>
    <xf numFmtId="41" fontId="188" fillId="0" borderId="0" xfId="1033" applyNumberFormat="1" applyFont="1"/>
    <xf numFmtId="0" fontId="192" fillId="54" borderId="0" xfId="1033" applyFont="1" applyFill="1"/>
    <xf numFmtId="202" fontId="193" fillId="54" borderId="0" xfId="1110" applyNumberFormat="1" applyFont="1" applyFill="1" applyBorder="1" applyAlignment="1" applyProtection="1">
      <alignment horizontal="right"/>
    </xf>
    <xf numFmtId="203" fontId="180" fillId="54" borderId="0" xfId="1105" applyNumberFormat="1" applyFont="1" applyFill="1"/>
    <xf numFmtId="203" fontId="188" fillId="54" borderId="0" xfId="1105" applyNumberFormat="1" applyFont="1" applyFill="1"/>
    <xf numFmtId="0" fontId="188" fillId="54" borderId="0" xfId="1033" applyFont="1" applyFill="1" applyAlignment="1">
      <alignment vertical="top"/>
    </xf>
    <xf numFmtId="203" fontId="193" fillId="54" borderId="0" xfId="1110" applyNumberFormat="1" applyFont="1" applyFill="1" applyBorder="1" applyAlignment="1" applyProtection="1">
      <alignment horizontal="right" vertical="top"/>
    </xf>
    <xf numFmtId="0" fontId="188" fillId="95" borderId="0" xfId="1033" applyFont="1" applyFill="1"/>
    <xf numFmtId="0" fontId="188" fillId="97" borderId="0" xfId="1033" applyFont="1" applyFill="1"/>
    <xf numFmtId="0" fontId="191" fillId="96" borderId="0" xfId="1033" applyFont="1" applyFill="1" applyAlignment="1">
      <alignment horizontal="left"/>
    </xf>
    <xf numFmtId="0" fontId="167" fillId="96" borderId="0" xfId="1033" applyFont="1" applyFill="1" applyAlignment="1">
      <alignment horizontal="left" vertical="top"/>
    </xf>
    <xf numFmtId="0" fontId="139" fillId="96" borderId="0" xfId="1033" applyFont="1" applyFill="1" applyAlignment="1">
      <alignment horizontal="left" vertical="top"/>
    </xf>
    <xf numFmtId="0" fontId="159" fillId="54" borderId="0" xfId="1033" applyFont="1" applyFill="1" applyAlignment="1">
      <alignment horizontal="left"/>
    </xf>
    <xf numFmtId="0" fontId="157" fillId="54" borderId="0" xfId="1033" applyFont="1" applyFill="1" applyAlignment="1">
      <alignment horizontal="left"/>
    </xf>
    <xf numFmtId="0" fontId="67" fillId="54" borderId="0" xfId="1033" applyFont="1" applyFill="1" applyAlignment="1">
      <alignment horizontal="right"/>
    </xf>
    <xf numFmtId="37" fontId="67" fillId="54" borderId="0" xfId="1033" applyNumberFormat="1" applyFont="1" applyFill="1" applyAlignment="1">
      <alignment horizontal="right" vertical="top"/>
    </xf>
    <xf numFmtId="164" fontId="160" fillId="96" borderId="0" xfId="1033" applyNumberFormat="1" applyFont="1" applyFill="1"/>
    <xf numFmtId="0" fontId="195" fillId="54" borderId="0" xfId="1033" applyFont="1" applyFill="1"/>
    <xf numFmtId="0" fontId="169" fillId="54" borderId="0" xfId="1033" applyFont="1" applyFill="1"/>
    <xf numFmtId="0" fontId="200" fillId="0" borderId="0" xfId="1033" applyFont="1"/>
    <xf numFmtId="0" fontId="201" fillId="0" borderId="0" xfId="1033" applyFont="1" applyAlignment="1">
      <alignment horizontal="left"/>
    </xf>
    <xf numFmtId="0" fontId="202" fillId="0" borderId="0" xfId="1033" applyFont="1"/>
    <xf numFmtId="0" fontId="203" fillId="54" borderId="0" xfId="1033" applyFont="1" applyFill="1" applyAlignment="1">
      <alignment horizontal="left"/>
    </xf>
    <xf numFmtId="0" fontId="200" fillId="54" borderId="0" xfId="1033" applyFont="1" applyFill="1" applyAlignment="1">
      <alignment horizontal="left"/>
    </xf>
    <xf numFmtId="0" fontId="200" fillId="54" borderId="0" xfId="1033" applyFont="1" applyFill="1"/>
    <xf numFmtId="0" fontId="200" fillId="54" borderId="0" xfId="1033" quotePrefix="1" applyFont="1" applyFill="1" applyAlignment="1">
      <alignment horizontal="left"/>
    </xf>
    <xf numFmtId="0" fontId="204" fillId="54" borderId="0" xfId="958" applyFont="1" applyFill="1" applyBorder="1" applyAlignment="1" applyProtection="1">
      <alignment horizontal="left"/>
    </xf>
    <xf numFmtId="0" fontId="203" fillId="54" borderId="0" xfId="1033" applyFont="1" applyFill="1"/>
    <xf numFmtId="0" fontId="3" fillId="0" borderId="0" xfId="958" applyFont="1" applyAlignment="1" applyProtection="1"/>
    <xf numFmtId="202" fontId="159" fillId="0" borderId="0" xfId="751" applyNumberFormat="1" applyFont="1" applyFill="1" applyBorder="1" applyAlignment="1" applyProtection="1">
      <alignment horizontal="right"/>
    </xf>
    <xf numFmtId="202" fontId="159" fillId="96" borderId="0" xfId="751" applyNumberFormat="1" applyFont="1" applyFill="1" applyBorder="1" applyAlignment="1" applyProtection="1">
      <alignment horizontal="right"/>
    </xf>
    <xf numFmtId="0" fontId="158" fillId="0" borderId="0" xfId="1033" applyFont="1"/>
    <xf numFmtId="0" fontId="159" fillId="0" borderId="0" xfId="1033" applyFont="1" applyAlignment="1">
      <alignment horizontal="left" indent="1"/>
    </xf>
    <xf numFmtId="164" fontId="157" fillId="0" borderId="60" xfId="724" applyNumberFormat="1" applyFont="1" applyFill="1" applyBorder="1" applyProtection="1"/>
    <xf numFmtId="41" fontId="157" fillId="0" borderId="71" xfId="751" applyNumberFormat="1" applyFont="1" applyFill="1" applyBorder="1" applyProtection="1"/>
    <xf numFmtId="37" fontId="160" fillId="54" borderId="0" xfId="1033" applyNumberFormat="1" applyFont="1" applyFill="1"/>
    <xf numFmtId="37" fontId="160" fillId="54" borderId="0" xfId="1033" applyNumberFormat="1" applyFont="1" applyFill="1" applyAlignment="1">
      <alignment horizontal="right"/>
    </xf>
    <xf numFmtId="0" fontId="189" fillId="96" borderId="0" xfId="1033" applyFont="1" applyFill="1"/>
    <xf numFmtId="0" fontId="194" fillId="96" borderId="0" xfId="1033" applyFont="1" applyFill="1"/>
    <xf numFmtId="0" fontId="196" fillId="96" borderId="0" xfId="1033" applyFont="1" applyFill="1"/>
    <xf numFmtId="0" fontId="189" fillId="0" borderId="0" xfId="1033" applyFont="1"/>
    <xf numFmtId="202" fontId="159" fillId="54" borderId="0" xfId="805" applyNumberFormat="1" applyFont="1" applyFill="1" applyBorder="1" applyAlignment="1" applyProtection="1">
      <alignment horizontal="right"/>
    </xf>
    <xf numFmtId="202" fontId="159" fillId="54" borderId="20" xfId="805" applyNumberFormat="1" applyFont="1" applyFill="1" applyBorder="1" applyAlignment="1" applyProtection="1">
      <alignment horizontal="right"/>
    </xf>
    <xf numFmtId="202" fontId="159" fillId="54" borderId="0" xfId="751" applyNumberFormat="1" applyFont="1" applyFill="1" applyBorder="1" applyAlignment="1" applyProtection="1">
      <alignment horizontal="right"/>
    </xf>
    <xf numFmtId="202" fontId="159" fillId="96" borderId="33" xfId="751" applyNumberFormat="1" applyFont="1" applyFill="1" applyBorder="1" applyAlignment="1" applyProtection="1">
      <alignment horizontal="right"/>
    </xf>
    <xf numFmtId="202" fontId="159" fillId="94" borderId="20" xfId="751" applyNumberFormat="1" applyFont="1" applyFill="1" applyBorder="1" applyAlignment="1" applyProtection="1">
      <alignment horizontal="right"/>
    </xf>
    <xf numFmtId="202" fontId="159" fillId="94" borderId="0" xfId="751" applyNumberFormat="1" applyFont="1" applyFill="1" applyBorder="1" applyAlignment="1" applyProtection="1">
      <alignment horizontal="right"/>
    </xf>
    <xf numFmtId="248" fontId="168" fillId="54" borderId="0" xfId="805" applyNumberFormat="1" applyFont="1" applyFill="1" applyBorder="1" applyAlignment="1" applyProtection="1">
      <alignment horizontal="right"/>
    </xf>
    <xf numFmtId="37" fontId="159" fillId="94" borderId="0" xfId="1033" applyNumberFormat="1" applyFont="1" applyFill="1" applyAlignment="1">
      <alignment horizontal="right"/>
    </xf>
    <xf numFmtId="202" fontId="159" fillId="54" borderId="0" xfId="805" applyNumberFormat="1" applyFont="1" applyFill="1" applyBorder="1" applyAlignment="1" applyProtection="1">
      <alignment horizontal="right" vertical="top"/>
    </xf>
    <xf numFmtId="233" fontId="159" fillId="94" borderId="0" xfId="724" applyNumberFormat="1" applyFont="1" applyFill="1" applyBorder="1" applyAlignment="1" applyProtection="1">
      <alignment horizontal="right"/>
    </xf>
    <xf numFmtId="0" fontId="159" fillId="54" borderId="0" xfId="1033" applyFont="1" applyFill="1" applyAlignment="1">
      <alignment horizontal="center"/>
    </xf>
    <xf numFmtId="164" fontId="160" fillId="0" borderId="0" xfId="0" applyNumberFormat="1" applyFont="1"/>
    <xf numFmtId="0" fontId="160" fillId="96" borderId="0" xfId="1033" applyFont="1" applyFill="1" applyAlignment="1">
      <alignment horizontal="left"/>
    </xf>
    <xf numFmtId="0" fontId="67" fillId="54" borderId="0" xfId="1033" applyFont="1" applyFill="1"/>
    <xf numFmtId="0" fontId="154" fillId="54" borderId="0" xfId="1033" applyFont="1" applyFill="1"/>
    <xf numFmtId="0" fontId="160" fillId="54" borderId="0" xfId="1033" applyFont="1" applyFill="1" applyAlignment="1">
      <alignment horizontal="left" indent="1"/>
    </xf>
    <xf numFmtId="0" fontId="190" fillId="96" borderId="0" xfId="1033" applyFont="1" applyFill="1"/>
    <xf numFmtId="0" fontId="190" fillId="0" borderId="0" xfId="1033" applyFont="1"/>
    <xf numFmtId="0" fontId="154" fillId="0" borderId="0" xfId="1033" applyFont="1"/>
    <xf numFmtId="0" fontId="154" fillId="96" borderId="0" xfId="1033" applyFont="1" applyFill="1"/>
    <xf numFmtId="0" fontId="67" fillId="96" borderId="0" xfId="1033" applyFont="1" applyFill="1"/>
    <xf numFmtId="164" fontId="154" fillId="96" borderId="0" xfId="1033" applyNumberFormat="1" applyFont="1" applyFill="1"/>
    <xf numFmtId="202" fontId="154" fillId="96" borderId="0" xfId="751" applyNumberFormat="1" applyFont="1" applyFill="1" applyBorder="1" applyAlignment="1" applyProtection="1">
      <alignment horizontal="right"/>
    </xf>
    <xf numFmtId="164" fontId="154" fillId="0" borderId="0" xfId="1033" applyNumberFormat="1" applyFont="1"/>
    <xf numFmtId="0" fontId="161" fillId="54" borderId="58" xfId="1033" applyFont="1" applyFill="1" applyBorder="1" applyAlignment="1">
      <alignment horizontal="right"/>
    </xf>
    <xf numFmtId="0" fontId="161" fillId="96" borderId="59" xfId="1033" applyFont="1" applyFill="1" applyBorder="1" applyAlignment="1">
      <alignment horizontal="right"/>
    </xf>
    <xf numFmtId="0" fontId="161" fillId="54" borderId="7" xfId="1033" applyFont="1" applyFill="1" applyBorder="1" applyAlignment="1">
      <alignment horizontal="right"/>
    </xf>
    <xf numFmtId="0" fontId="160" fillId="54" borderId="7" xfId="1033" applyFont="1" applyFill="1" applyBorder="1" applyAlignment="1">
      <alignment horizontal="right"/>
    </xf>
    <xf numFmtId="0" fontId="161" fillId="54" borderId="60" xfId="1033" applyFont="1" applyFill="1" applyBorder="1"/>
    <xf numFmtId="41" fontId="161" fillId="96" borderId="60" xfId="1033" applyNumberFormat="1" applyFont="1" applyFill="1" applyBorder="1"/>
    <xf numFmtId="41" fontId="161" fillId="96" borderId="72" xfId="1033" applyNumberFormat="1" applyFont="1" applyFill="1" applyBorder="1"/>
    <xf numFmtId="164" fontId="160" fillId="96" borderId="0" xfId="0" applyNumberFormat="1" applyFont="1" applyFill="1"/>
    <xf numFmtId="41" fontId="160" fillId="54" borderId="0" xfId="1033" applyNumberFormat="1" applyFont="1" applyFill="1"/>
    <xf numFmtId="49" fontId="160" fillId="54" borderId="0" xfId="1033" applyNumberFormat="1" applyFont="1" applyFill="1" applyAlignment="1">
      <alignment horizontal="left" wrapText="1" indent="1"/>
    </xf>
    <xf numFmtId="41" fontId="161" fillId="54" borderId="0" xfId="1033" applyNumberFormat="1" applyFont="1" applyFill="1"/>
    <xf numFmtId="164" fontId="161" fillId="96" borderId="60" xfId="0" applyNumberFormat="1" applyFont="1" applyFill="1" applyBorder="1"/>
    <xf numFmtId="0" fontId="160" fillId="96" borderId="0" xfId="1033" applyFont="1" applyFill="1" applyAlignment="1">
      <alignment horizontal="left" indent="2"/>
    </xf>
    <xf numFmtId="164" fontId="161" fillId="96" borderId="81" xfId="0" applyNumberFormat="1" applyFont="1" applyFill="1" applyBorder="1"/>
    <xf numFmtId="41" fontId="161" fillId="96" borderId="83" xfId="1033" applyNumberFormat="1" applyFont="1" applyFill="1" applyBorder="1"/>
    <xf numFmtId="164" fontId="160" fillId="96" borderId="35" xfId="0" applyNumberFormat="1" applyFont="1" applyFill="1" applyBorder="1"/>
    <xf numFmtId="41" fontId="160" fillId="96" borderId="35" xfId="1033" applyNumberFormat="1" applyFont="1" applyFill="1" applyBorder="1"/>
    <xf numFmtId="41" fontId="161" fillId="96" borderId="35" xfId="1033" applyNumberFormat="1" applyFont="1" applyFill="1" applyBorder="1"/>
    <xf numFmtId="164" fontId="161" fillId="96" borderId="0" xfId="0" applyNumberFormat="1" applyFont="1" applyFill="1"/>
    <xf numFmtId="187" fontId="161" fillId="54" borderId="0" xfId="1033" applyNumberFormat="1" applyFont="1" applyFill="1"/>
    <xf numFmtId="41" fontId="161" fillId="54" borderId="35" xfId="1033" applyNumberFormat="1" applyFont="1" applyFill="1" applyBorder="1"/>
    <xf numFmtId="41" fontId="161" fillId="54" borderId="67" xfId="1033" applyNumberFormat="1" applyFont="1" applyFill="1" applyBorder="1"/>
    <xf numFmtId="187" fontId="160" fillId="54" borderId="65" xfId="1033" applyNumberFormat="1" applyFont="1" applyFill="1" applyBorder="1"/>
    <xf numFmtId="164" fontId="160" fillId="96" borderId="65" xfId="0" applyNumberFormat="1" applyFont="1" applyFill="1" applyBorder="1"/>
    <xf numFmtId="37" fontId="67" fillId="54" borderId="0" xfId="1033" applyNumberFormat="1" applyFont="1" applyFill="1" applyAlignment="1">
      <alignment horizontal="right"/>
    </xf>
    <xf numFmtId="0" fontId="163" fillId="54" borderId="7" xfId="1033" applyFont="1" applyFill="1" applyBorder="1" applyAlignment="1">
      <alignment wrapText="1"/>
    </xf>
    <xf numFmtId="0" fontId="161" fillId="54" borderId="7" xfId="1033" applyFont="1" applyFill="1" applyBorder="1" applyAlignment="1">
      <alignment horizontal="right" wrapText="1"/>
    </xf>
    <xf numFmtId="0" fontId="163" fillId="54" borderId="0" xfId="1033" applyFont="1" applyFill="1" applyAlignment="1">
      <alignment wrapText="1"/>
    </xf>
    <xf numFmtId="0" fontId="160" fillId="54" borderId="7" xfId="1033" applyFont="1" applyFill="1" applyBorder="1" applyAlignment="1">
      <alignment horizontal="right" wrapText="1"/>
    </xf>
    <xf numFmtId="0" fontId="160" fillId="96" borderId="7" xfId="1033" applyFont="1" applyFill="1" applyBorder="1" applyAlignment="1">
      <alignment horizontal="right" wrapText="1"/>
    </xf>
    <xf numFmtId="0" fontId="163" fillId="96" borderId="0" xfId="1033" applyFont="1" applyFill="1" applyAlignment="1">
      <alignment wrapText="1"/>
    </xf>
    <xf numFmtId="191" fontId="161" fillId="96" borderId="0" xfId="724" applyNumberFormat="1" applyFont="1" applyFill="1" applyBorder="1" applyAlignment="1" applyProtection="1">
      <alignment horizontal="right"/>
    </xf>
    <xf numFmtId="191" fontId="160" fillId="96" borderId="0" xfId="724" applyNumberFormat="1" applyFont="1" applyFill="1" applyBorder="1" applyAlignment="1" applyProtection="1">
      <alignment horizontal="right"/>
    </xf>
    <xf numFmtId="49" fontId="160" fillId="96" borderId="0" xfId="1033" applyNumberFormat="1" applyFont="1" applyFill="1" applyAlignment="1">
      <alignment horizontal="left" indent="1"/>
    </xf>
    <xf numFmtId="191" fontId="161" fillId="96" borderId="35" xfId="724" applyNumberFormat="1" applyFont="1" applyFill="1" applyBorder="1" applyAlignment="1" applyProtection="1">
      <alignment horizontal="right"/>
    </xf>
    <xf numFmtId="0" fontId="161" fillId="96" borderId="0" xfId="1033" applyFont="1" applyFill="1" applyAlignment="1">
      <alignment horizontal="left"/>
    </xf>
    <xf numFmtId="191" fontId="160" fillId="96" borderId="35" xfId="724" applyNumberFormat="1" applyFont="1" applyFill="1" applyBorder="1" applyAlignment="1" applyProtection="1">
      <alignment horizontal="right"/>
    </xf>
    <xf numFmtId="191" fontId="161" fillId="0" borderId="0" xfId="724" applyNumberFormat="1" applyFont="1" applyFill="1" applyBorder="1" applyAlignment="1" applyProtection="1">
      <alignment horizontal="right"/>
    </xf>
    <xf numFmtId="191" fontId="161" fillId="96" borderId="5" xfId="724" applyNumberFormat="1" applyFont="1" applyFill="1" applyBorder="1" applyAlignment="1" applyProtection="1">
      <alignment horizontal="right"/>
    </xf>
    <xf numFmtId="191" fontId="160" fillId="96" borderId="5" xfId="724" applyNumberFormat="1" applyFont="1" applyFill="1" applyBorder="1" applyAlignment="1" applyProtection="1">
      <alignment horizontal="right"/>
    </xf>
    <xf numFmtId="191" fontId="160" fillId="0" borderId="0" xfId="724" applyNumberFormat="1" applyFont="1" applyFill="1" applyBorder="1" applyAlignment="1" applyProtection="1">
      <alignment horizontal="right"/>
    </xf>
    <xf numFmtId="191" fontId="161" fillId="0" borderId="65" xfId="724" applyNumberFormat="1" applyFont="1" applyFill="1" applyBorder="1" applyAlignment="1" applyProtection="1">
      <alignment horizontal="right"/>
    </xf>
    <xf numFmtId="191" fontId="160" fillId="0" borderId="65" xfId="724" applyNumberFormat="1" applyFont="1" applyFill="1" applyBorder="1" applyAlignment="1" applyProtection="1">
      <alignment horizontal="right"/>
    </xf>
    <xf numFmtId="191" fontId="160" fillId="54" borderId="65" xfId="724" applyNumberFormat="1" applyFont="1" applyFill="1" applyBorder="1" applyAlignment="1" applyProtection="1">
      <alignment horizontal="right"/>
    </xf>
    <xf numFmtId="164" fontId="159" fillId="54" borderId="0" xfId="1033" applyNumberFormat="1" applyFont="1" applyFill="1"/>
    <xf numFmtId="0" fontId="139" fillId="54" borderId="0" xfId="1033" applyFont="1" applyFill="1" applyAlignment="1">
      <alignment horizontal="right"/>
    </xf>
    <xf numFmtId="41" fontId="159" fillId="97" borderId="20" xfId="1033" applyNumberFormat="1" applyFont="1" applyFill="1" applyBorder="1" applyAlignment="1">
      <alignment horizontal="right"/>
    </xf>
    <xf numFmtId="41" fontId="157" fillId="97" borderId="79" xfId="1033" applyNumberFormat="1" applyFont="1" applyFill="1" applyBorder="1" applyAlignment="1">
      <alignment horizontal="right"/>
    </xf>
    <xf numFmtId="202" fontId="159" fillId="54" borderId="33" xfId="751" applyNumberFormat="1" applyFont="1" applyFill="1" applyBorder="1" applyAlignment="1" applyProtection="1">
      <alignment horizontal="right"/>
    </xf>
    <xf numFmtId="164" fontId="161" fillId="96" borderId="82" xfId="0" applyNumberFormat="1" applyFont="1" applyFill="1" applyBorder="1"/>
    <xf numFmtId="41" fontId="161" fillId="96" borderId="67" xfId="1033" applyNumberFormat="1" applyFont="1" applyFill="1" applyBorder="1"/>
    <xf numFmtId="37" fontId="157" fillId="96" borderId="0" xfId="1033" applyNumberFormat="1" applyFont="1" applyFill="1" applyAlignment="1">
      <alignment horizontal="left" indent="1"/>
    </xf>
    <xf numFmtId="233" fontId="157" fillId="96" borderId="60" xfId="724" applyNumberFormat="1" applyFont="1" applyFill="1" applyBorder="1" applyProtection="1"/>
    <xf numFmtId="233" fontId="159" fillId="96" borderId="0" xfId="724" applyNumberFormat="1" applyFont="1" applyFill="1" applyBorder="1" applyProtection="1"/>
    <xf numFmtId="233" fontId="159" fillId="96" borderId="0" xfId="724" applyNumberFormat="1" applyFont="1" applyFill="1" applyBorder="1" applyAlignment="1" applyProtection="1">
      <alignment horizontal="right"/>
    </xf>
    <xf numFmtId="202" fontId="159" fillId="96" borderId="0" xfId="805" applyNumberFormat="1" applyFont="1" applyFill="1" applyBorder="1" applyAlignment="1" applyProtection="1">
      <alignment horizontal="right"/>
    </xf>
    <xf numFmtId="37" fontId="168" fillId="96" borderId="0" xfId="1033" applyNumberFormat="1" applyFont="1" applyFill="1" applyAlignment="1">
      <alignment horizontal="left" indent="2"/>
    </xf>
    <xf numFmtId="202" fontId="171" fillId="96" borderId="60" xfId="1105" applyNumberFormat="1" applyFont="1" applyFill="1" applyBorder="1" applyAlignment="1" applyProtection="1">
      <alignment horizontal="right"/>
    </xf>
    <xf numFmtId="41" fontId="168" fillId="96" borderId="0" xfId="1033" applyNumberFormat="1" applyFont="1" applyFill="1"/>
    <xf numFmtId="248" fontId="168" fillId="96" borderId="0" xfId="805" applyNumberFormat="1" applyFont="1" applyFill="1" applyBorder="1" applyProtection="1"/>
    <xf numFmtId="248" fontId="168" fillId="96" borderId="0" xfId="805" applyNumberFormat="1" applyFont="1" applyFill="1" applyBorder="1" applyAlignment="1" applyProtection="1">
      <alignment horizontal="right"/>
    </xf>
    <xf numFmtId="233" fontId="157" fillId="96" borderId="68" xfId="724" applyNumberFormat="1" applyFont="1" applyFill="1" applyBorder="1" applyProtection="1"/>
    <xf numFmtId="233" fontId="159" fillId="96" borderId="20" xfId="724" applyNumberFormat="1" applyFont="1" applyFill="1" applyBorder="1" applyProtection="1"/>
    <xf numFmtId="202" fontId="159" fillId="96" borderId="20" xfId="805" applyNumberFormat="1" applyFont="1" applyFill="1" applyBorder="1" applyAlignment="1" applyProtection="1">
      <alignment horizontal="right"/>
    </xf>
    <xf numFmtId="202" fontId="171" fillId="96" borderId="71" xfId="1105" applyNumberFormat="1" applyFont="1" applyFill="1" applyBorder="1" applyProtection="1"/>
    <xf numFmtId="259" fontId="168" fillId="96" borderId="0" xfId="805" applyNumberFormat="1" applyFont="1" applyFill="1" applyBorder="1" applyAlignment="1" applyProtection="1">
      <alignment horizontal="right"/>
    </xf>
    <xf numFmtId="41" fontId="157" fillId="96" borderId="60" xfId="1033" applyNumberFormat="1" applyFont="1" applyFill="1" applyBorder="1" applyAlignment="1">
      <alignment horizontal="right"/>
    </xf>
    <xf numFmtId="0" fontId="157" fillId="96" borderId="72" xfId="1033" applyFont="1" applyFill="1" applyBorder="1" applyAlignment="1">
      <alignment horizontal="right"/>
    </xf>
    <xf numFmtId="41" fontId="157" fillId="96" borderId="0" xfId="1033" applyNumberFormat="1" applyFont="1" applyFill="1" applyAlignment="1">
      <alignment horizontal="right"/>
    </xf>
    <xf numFmtId="0" fontId="159" fillId="96" borderId="0" xfId="1033" applyFont="1" applyFill="1" applyAlignment="1">
      <alignment horizontal="right"/>
    </xf>
    <xf numFmtId="202" fontId="159" fillId="96" borderId="63" xfId="751" applyNumberFormat="1" applyFont="1" applyFill="1" applyBorder="1" applyProtection="1"/>
    <xf numFmtId="164" fontId="157" fillId="96" borderId="60" xfId="724" applyNumberFormat="1" applyFont="1" applyFill="1" applyBorder="1" applyProtection="1"/>
    <xf numFmtId="202" fontId="159" fillId="96" borderId="0" xfId="751" applyNumberFormat="1" applyFont="1" applyFill="1" applyBorder="1" applyProtection="1"/>
    <xf numFmtId="0" fontId="157" fillId="96" borderId="0" xfId="1033" applyFont="1" applyFill="1" applyAlignment="1">
      <alignment horizontal="right"/>
    </xf>
    <xf numFmtId="202" fontId="157" fillId="96" borderId="60" xfId="751" applyNumberFormat="1" applyFont="1" applyFill="1" applyBorder="1" applyAlignment="1" applyProtection="1">
      <alignment horizontal="right"/>
    </xf>
    <xf numFmtId="203" fontId="157" fillId="96" borderId="72" xfId="1110" applyNumberFormat="1" applyFont="1" applyFill="1" applyBorder="1" applyAlignment="1" applyProtection="1">
      <alignment horizontal="right" vertical="top"/>
    </xf>
    <xf numFmtId="0" fontId="159" fillId="96" borderId="0" xfId="1033" applyFont="1" applyFill="1" applyAlignment="1">
      <alignment horizontal="right" vertical="top"/>
    </xf>
    <xf numFmtId="248" fontId="168" fillId="96" borderId="0" xfId="805" applyNumberFormat="1" applyFont="1" applyFill="1" applyBorder="1" applyAlignment="1" applyProtection="1">
      <alignment horizontal="right" vertical="top"/>
    </xf>
    <xf numFmtId="248" fontId="168" fillId="96" borderId="63" xfId="805" applyNumberFormat="1" applyFont="1" applyFill="1" applyBorder="1" applyAlignment="1" applyProtection="1">
      <alignment vertical="top"/>
    </xf>
    <xf numFmtId="203" fontId="171" fillId="96" borderId="60" xfId="1110" applyNumberFormat="1" applyFont="1" applyFill="1" applyBorder="1" applyAlignment="1" applyProtection="1">
      <alignment horizontal="right" vertical="top"/>
    </xf>
    <xf numFmtId="202" fontId="67" fillId="96" borderId="0" xfId="751" applyNumberFormat="1" applyFont="1" applyFill="1" applyBorder="1" applyAlignment="1" applyProtection="1">
      <alignment horizontal="right"/>
    </xf>
    <xf numFmtId="164" fontId="161" fillId="96" borderId="0" xfId="1033" applyNumberFormat="1" applyFont="1" applyFill="1"/>
    <xf numFmtId="37" fontId="88" fillId="96" borderId="0" xfId="1033" applyNumberFormat="1" applyFont="1" applyFill="1"/>
    <xf numFmtId="37" fontId="168" fillId="0" borderId="0" xfId="1033" applyNumberFormat="1" applyFont="1" applyAlignment="1">
      <alignment horizontal="left" indent="2"/>
    </xf>
    <xf numFmtId="0" fontId="177" fillId="96" borderId="0" xfId="0" applyFont="1" applyFill="1" applyAlignment="1">
      <alignment horizontal="left" vertical="top" wrapText="1"/>
    </xf>
    <xf numFmtId="0" fontId="177" fillId="0" borderId="0" xfId="0" applyFont="1"/>
    <xf numFmtId="0" fontId="139" fillId="0" borderId="0" xfId="0" applyFont="1"/>
    <xf numFmtId="0" fontId="139" fillId="0" borderId="0" xfId="0" applyFont="1" applyAlignment="1">
      <alignment horizontal="left" indent="3"/>
    </xf>
    <xf numFmtId="0" fontId="139" fillId="0" borderId="0" xfId="0" applyFont="1" applyAlignment="1">
      <alignment horizontal="left" vertical="center" indent="3"/>
    </xf>
    <xf numFmtId="0" fontId="88" fillId="0" borderId="0" xfId="0" applyFont="1" applyAlignment="1">
      <alignment vertical="center" wrapText="1"/>
    </xf>
    <xf numFmtId="0" fontId="159" fillId="0" borderId="0" xfId="0" applyFont="1"/>
    <xf numFmtId="0" fontId="159" fillId="94" borderId="0" xfId="0" applyFont="1" applyFill="1"/>
    <xf numFmtId="0" fontId="159" fillId="54" borderId="0" xfId="0" applyFont="1" applyFill="1"/>
    <xf numFmtId="0" fontId="3" fillId="54" borderId="0" xfId="0" applyFont="1" applyFill="1"/>
    <xf numFmtId="0" fontId="188" fillId="0" borderId="0" xfId="0" applyFont="1" applyAlignment="1">
      <alignment horizontal="left" indent="3"/>
    </xf>
    <xf numFmtId="0" fontId="161" fillId="96" borderId="7" xfId="1033" applyFont="1" applyFill="1" applyBorder="1" applyAlignment="1">
      <alignment horizontal="right" wrapText="1"/>
    </xf>
    <xf numFmtId="0" fontId="208" fillId="54" borderId="0" xfId="1033" applyFont="1" applyFill="1"/>
    <xf numFmtId="0" fontId="209" fillId="54" borderId="0" xfId="1033" applyFont="1" applyFill="1"/>
    <xf numFmtId="233" fontId="208" fillId="54" borderId="0" xfId="1033" applyNumberFormat="1" applyFont="1" applyFill="1"/>
    <xf numFmtId="0" fontId="208" fillId="96" borderId="0" xfId="1033" applyFont="1" applyFill="1" applyAlignment="1">
      <alignment horizontal="right"/>
    </xf>
    <xf numFmtId="37" fontId="209" fillId="54" borderId="0" xfId="1033" applyNumberFormat="1" applyFont="1" applyFill="1" applyAlignment="1">
      <alignment horizontal="right"/>
    </xf>
    <xf numFmtId="0" fontId="209" fillId="54" borderId="0" xfId="1033" applyFont="1" applyFill="1" applyAlignment="1">
      <alignment horizontal="right"/>
    </xf>
    <xf numFmtId="0" fontId="208" fillId="54" borderId="0" xfId="1033" applyFont="1" applyFill="1" applyAlignment="1">
      <alignment horizontal="right"/>
    </xf>
    <xf numFmtId="0" fontId="208" fillId="54" borderId="0" xfId="1033" applyFont="1" applyFill="1" applyAlignment="1">
      <alignment vertical="center"/>
    </xf>
    <xf numFmtId="37" fontId="209" fillId="54" borderId="0" xfId="1033" applyNumberFormat="1" applyFont="1" applyFill="1" applyAlignment="1">
      <alignment horizontal="left"/>
    </xf>
    <xf numFmtId="37" fontId="208" fillId="54" borderId="0" xfId="1033" applyNumberFormat="1" applyFont="1" applyFill="1" applyAlignment="1">
      <alignment horizontal="left"/>
    </xf>
    <xf numFmtId="245" fontId="209" fillId="54" borderId="0" xfId="1033" quotePrefix="1" applyNumberFormat="1" applyFont="1" applyFill="1" applyAlignment="1">
      <alignment horizontal="right"/>
    </xf>
    <xf numFmtId="245" fontId="208" fillId="54" borderId="0" xfId="1033" quotePrefix="1" applyNumberFormat="1" applyFont="1" applyFill="1" applyAlignment="1">
      <alignment horizontal="right"/>
    </xf>
    <xf numFmtId="0" fontId="210" fillId="54" borderId="7" xfId="1033" applyFont="1" applyFill="1" applyBorder="1"/>
    <xf numFmtId="0" fontId="209" fillId="96" borderId="7" xfId="1033" applyFont="1" applyFill="1" applyBorder="1" applyAlignment="1">
      <alignment horizontal="right"/>
    </xf>
    <xf numFmtId="0" fontId="210" fillId="54" borderId="0" xfId="1033" applyFont="1" applyFill="1"/>
    <xf numFmtId="0" fontId="208" fillId="96" borderId="7" xfId="1033" applyFont="1" applyFill="1" applyBorder="1" applyAlignment="1">
      <alignment horizontal="right"/>
    </xf>
    <xf numFmtId="0" fontId="193" fillId="54" borderId="0" xfId="1033" applyFont="1" applyFill="1"/>
    <xf numFmtId="0" fontId="208" fillId="96" borderId="0" xfId="1033" applyFont="1" applyFill="1" applyAlignment="1">
      <alignment horizontal="left" indent="1"/>
    </xf>
    <xf numFmtId="233" fontId="208" fillId="0" borderId="0" xfId="753" applyNumberFormat="1" applyFont="1" applyFill="1" applyBorder="1" applyProtection="1"/>
    <xf numFmtId="233" fontId="208" fillId="96" borderId="0" xfId="753" applyNumberFormat="1" applyFont="1" applyFill="1" applyBorder="1" applyProtection="1"/>
    <xf numFmtId="0" fontId="208" fillId="0" borderId="0" xfId="1033" applyFont="1" applyAlignment="1">
      <alignment horizontal="left" indent="1"/>
    </xf>
    <xf numFmtId="0" fontId="209" fillId="0" borderId="0" xfId="1033" applyFont="1" applyAlignment="1">
      <alignment horizontal="center"/>
    </xf>
    <xf numFmtId="41" fontId="208" fillId="0" borderId="0" xfId="753" applyNumberFormat="1" applyFont="1" applyFill="1" applyBorder="1" applyProtection="1"/>
    <xf numFmtId="41" fontId="209" fillId="96" borderId="0" xfId="753" applyNumberFormat="1" applyFont="1" applyFill="1" applyBorder="1" applyProtection="1"/>
    <xf numFmtId="41" fontId="208" fillId="96" borderId="0" xfId="753" applyNumberFormat="1" applyFont="1" applyFill="1" applyBorder="1" applyProtection="1"/>
    <xf numFmtId="0" fontId="209" fillId="96" borderId="0" xfId="1033" applyFont="1" applyFill="1"/>
    <xf numFmtId="0" fontId="209" fillId="0" borderId="0" xfId="1033" applyFont="1"/>
    <xf numFmtId="233" fontId="208" fillId="0" borderId="5" xfId="753" applyNumberFormat="1" applyFont="1" applyFill="1" applyBorder="1" applyProtection="1"/>
    <xf numFmtId="0" fontId="208" fillId="0" borderId="0" xfId="1033" applyFont="1" applyAlignment="1">
      <alignment horizontal="center"/>
    </xf>
    <xf numFmtId="0" fontId="209" fillId="96" borderId="0" xfId="1033" applyFont="1" applyFill="1" applyAlignment="1">
      <alignment horizontal="center"/>
    </xf>
    <xf numFmtId="233" fontId="208" fillId="0" borderId="75" xfId="753" applyNumberFormat="1" applyFont="1" applyFill="1" applyBorder="1" applyProtection="1"/>
    <xf numFmtId="233" fontId="208" fillId="0" borderId="33" xfId="753" applyNumberFormat="1" applyFont="1" applyFill="1" applyBorder="1" applyProtection="1"/>
    <xf numFmtId="233" fontId="208" fillId="0" borderId="20" xfId="753" applyNumberFormat="1" applyFont="1" applyFill="1" applyBorder="1" applyProtection="1"/>
    <xf numFmtId="0" fontId="209" fillId="96" borderId="7" xfId="1033" applyFont="1" applyFill="1" applyBorder="1"/>
    <xf numFmtId="233" fontId="208" fillId="0" borderId="7" xfId="753" applyNumberFormat="1" applyFont="1" applyFill="1" applyBorder="1" applyProtection="1"/>
    <xf numFmtId="0" fontId="193" fillId="96" borderId="0" xfId="1033" applyFont="1" applyFill="1"/>
    <xf numFmtId="0" fontId="208" fillId="96" borderId="0" xfId="1033" applyFont="1" applyFill="1" applyAlignment="1">
      <alignment horizontal="center"/>
    </xf>
    <xf numFmtId="41" fontId="208" fillId="96" borderId="0" xfId="751" applyNumberFormat="1" applyFont="1" applyFill="1" applyBorder="1" applyProtection="1"/>
    <xf numFmtId="0" fontId="209" fillId="96" borderId="0" xfId="1033" quotePrefix="1" applyFont="1" applyFill="1" applyAlignment="1">
      <alignment horizontal="center"/>
    </xf>
    <xf numFmtId="0" fontId="209" fillId="96" borderId="33" xfId="1033" applyFont="1" applyFill="1" applyBorder="1"/>
    <xf numFmtId="0" fontId="211" fillId="96" borderId="0" xfId="1033" applyFont="1" applyFill="1" applyAlignment="1">
      <alignment wrapText="1"/>
    </xf>
    <xf numFmtId="0" fontId="208" fillId="96" borderId="0" xfId="1033" applyFont="1" applyFill="1"/>
    <xf numFmtId="37" fontId="3" fillId="96" borderId="0" xfId="1033" applyNumberFormat="1" applyFill="1"/>
    <xf numFmtId="247" fontId="207" fillId="0" borderId="0" xfId="823" applyNumberFormat="1" applyFont="1" applyFill="1" applyBorder="1" applyProtection="1"/>
    <xf numFmtId="191" fontId="160" fillId="54" borderId="0" xfId="724" applyNumberFormat="1" applyFont="1" applyFill="1" applyBorder="1" applyAlignment="1" applyProtection="1">
      <alignment horizontal="right"/>
    </xf>
    <xf numFmtId="0" fontId="163" fillId="54" borderId="33" xfId="1033" applyFont="1" applyFill="1" applyBorder="1"/>
    <xf numFmtId="0" fontId="161" fillId="96" borderId="33" xfId="1033" applyFont="1" applyFill="1" applyBorder="1" applyAlignment="1">
      <alignment horizontal="right"/>
    </xf>
    <xf numFmtId="0" fontId="160" fillId="96" borderId="33" xfId="1033" applyFont="1" applyFill="1" applyBorder="1" applyAlignment="1">
      <alignment horizontal="right"/>
    </xf>
    <xf numFmtId="0" fontId="160" fillId="0" borderId="33" xfId="1033" applyFont="1" applyBorder="1" applyAlignment="1">
      <alignment horizontal="right"/>
    </xf>
    <xf numFmtId="37" fontId="168" fillId="54" borderId="33" xfId="1033" applyNumberFormat="1" applyFont="1" applyFill="1" applyBorder="1" applyAlignment="1">
      <alignment wrapText="1"/>
    </xf>
    <xf numFmtId="37" fontId="157" fillId="54" borderId="96" xfId="1033" applyNumberFormat="1" applyFont="1" applyFill="1" applyBorder="1" applyAlignment="1">
      <alignment horizontal="right" wrapText="1"/>
    </xf>
    <xf numFmtId="37" fontId="159" fillId="54" borderId="76" xfId="1033" applyNumberFormat="1" applyFont="1" applyFill="1" applyBorder="1" applyAlignment="1">
      <alignment horizontal="right" wrapText="1"/>
    </xf>
    <xf numFmtId="37" fontId="159" fillId="54" borderId="33" xfId="1033" applyNumberFormat="1" applyFont="1" applyFill="1" applyBorder="1" applyAlignment="1">
      <alignment horizontal="right"/>
    </xf>
    <xf numFmtId="247" fontId="161" fillId="96" borderId="0" xfId="823" applyNumberFormat="1" applyFont="1" applyFill="1" applyBorder="1" applyProtection="1"/>
    <xf numFmtId="37" fontId="154" fillId="54" borderId="0" xfId="1033" applyNumberFormat="1" applyFont="1" applyFill="1"/>
    <xf numFmtId="37" fontId="67" fillId="54" borderId="0" xfId="1033" applyNumberFormat="1" applyFont="1" applyFill="1"/>
    <xf numFmtId="0" fontId="154" fillId="54" borderId="0" xfId="1033" applyFont="1" applyFill="1" applyAlignment="1">
      <alignment horizontal="left"/>
    </xf>
    <xf numFmtId="0" fontId="154" fillId="94" borderId="0" xfId="1033" applyFont="1" applyFill="1"/>
    <xf numFmtId="0" fontId="154" fillId="54" borderId="0" xfId="1033" applyFont="1" applyFill="1" applyAlignment="1">
      <alignment horizontal="right"/>
    </xf>
    <xf numFmtId="0" fontId="8" fillId="0" borderId="0" xfId="1033" applyFont="1" applyAlignment="1">
      <alignment vertical="top" wrapText="1"/>
    </xf>
    <xf numFmtId="0" fontId="160" fillId="54" borderId="0" xfId="1033" applyFont="1" applyFill="1" applyAlignment="1">
      <alignment horizontal="center"/>
    </xf>
    <xf numFmtId="0" fontId="160" fillId="0" borderId="0" xfId="0" applyFont="1"/>
    <xf numFmtId="41" fontId="161" fillId="96" borderId="0" xfId="1033" applyNumberFormat="1" applyFont="1" applyFill="1" applyAlignment="1">
      <alignment horizontal="right"/>
    </xf>
    <xf numFmtId="0" fontId="161" fillId="54" borderId="0" xfId="1033" applyFont="1" applyFill="1" applyAlignment="1">
      <alignment horizontal="right" wrapText="1"/>
    </xf>
    <xf numFmtId="0" fontId="161" fillId="94" borderId="0" xfId="1033" applyFont="1" applyFill="1" applyAlignment="1">
      <alignment horizontal="left"/>
    </xf>
    <xf numFmtId="233" fontId="0" fillId="0" borderId="0" xfId="0" applyNumberFormat="1"/>
    <xf numFmtId="203" fontId="168" fillId="96" borderId="0" xfId="1105" applyNumberFormat="1" applyFont="1" applyFill="1" applyBorder="1" applyProtection="1"/>
    <xf numFmtId="203" fontId="168" fillId="96" borderId="0" xfId="1105" applyNumberFormat="1" applyFont="1" applyFill="1" applyBorder="1" applyAlignment="1" applyProtection="1">
      <alignment horizontal="right"/>
    </xf>
    <xf numFmtId="203" fontId="168" fillId="96" borderId="0" xfId="1110" applyNumberFormat="1" applyFont="1" applyFill="1" applyBorder="1" applyAlignment="1" applyProtection="1">
      <alignment horizontal="right" vertical="top"/>
    </xf>
    <xf numFmtId="41" fontId="208" fillId="54" borderId="0" xfId="1033" applyNumberFormat="1" applyFont="1" applyFill="1"/>
    <xf numFmtId="191" fontId="160" fillId="96" borderId="65" xfId="724" applyNumberFormat="1" applyFont="1" applyFill="1" applyBorder="1" applyAlignment="1" applyProtection="1">
      <alignment horizontal="right"/>
    </xf>
    <xf numFmtId="187" fontId="160" fillId="96" borderId="5" xfId="1033" applyNumberFormat="1" applyFont="1" applyFill="1" applyBorder="1"/>
    <xf numFmtId="187" fontId="161" fillId="96" borderId="0" xfId="1033" applyNumberFormat="1" applyFont="1" applyFill="1"/>
    <xf numFmtId="187" fontId="161" fillId="96" borderId="61" xfId="1033" applyNumberFormat="1" applyFont="1" applyFill="1" applyBorder="1"/>
    <xf numFmtId="41" fontId="161" fillId="96" borderId="62" xfId="1033" applyNumberFormat="1" applyFont="1" applyFill="1" applyBorder="1"/>
    <xf numFmtId="187" fontId="160" fillId="96" borderId="65" xfId="1033" applyNumberFormat="1" applyFont="1" applyFill="1" applyBorder="1"/>
    <xf numFmtId="0" fontId="158" fillId="96" borderId="0" xfId="1033" applyFont="1" applyFill="1" applyAlignment="1">
      <alignment horizontal="right"/>
    </xf>
    <xf numFmtId="247" fontId="217" fillId="0" borderId="0" xfId="823" applyNumberFormat="1" applyFont="1" applyFill="1" applyBorder="1" applyProtection="1"/>
    <xf numFmtId="0" fontId="88" fillId="54" borderId="0" xfId="1033" applyFont="1" applyFill="1"/>
    <xf numFmtId="0" fontId="155" fillId="95" borderId="0" xfId="1033" applyFont="1" applyFill="1" applyAlignment="1">
      <alignment horizontal="left" vertical="top"/>
    </xf>
    <xf numFmtId="0" fontId="160" fillId="0" borderId="0" xfId="1033" quotePrefix="1" applyFont="1" applyAlignment="1">
      <alignment wrapText="1"/>
    </xf>
    <xf numFmtId="164" fontId="161" fillId="0" borderId="0" xfId="1033" applyNumberFormat="1" applyFont="1"/>
    <xf numFmtId="41" fontId="159" fillId="54" borderId="0" xfId="0" applyNumberFormat="1" applyFont="1" applyFill="1"/>
    <xf numFmtId="10" fontId="159" fillId="54" borderId="0" xfId="0" applyNumberFormat="1" applyFont="1" applyFill="1"/>
    <xf numFmtId="202" fontId="159" fillId="54" borderId="5" xfId="751" applyNumberFormat="1" applyFont="1" applyFill="1" applyBorder="1" applyAlignment="1" applyProtection="1">
      <alignment horizontal="right"/>
    </xf>
    <xf numFmtId="0" fontId="188" fillId="54" borderId="5" xfId="1033" applyFont="1" applyFill="1" applyBorder="1"/>
    <xf numFmtId="0" fontId="162" fillId="0" borderId="5" xfId="0" applyFont="1" applyBorder="1" applyAlignment="1">
      <alignment horizontal="left" vertical="center"/>
    </xf>
    <xf numFmtId="191" fontId="161" fillId="0" borderId="35" xfId="724" applyNumberFormat="1" applyFont="1" applyFill="1" applyBorder="1" applyAlignment="1" applyProtection="1">
      <alignment horizontal="right"/>
    </xf>
    <xf numFmtId="0" fontId="160" fillId="0" borderId="0" xfId="1033" applyFont="1" applyAlignment="1">
      <alignment horizontal="left" indent="2"/>
    </xf>
    <xf numFmtId="0" fontId="161" fillId="0" borderId="35" xfId="1033" applyFont="1" applyBorder="1" applyAlignment="1">
      <alignment horizontal="left"/>
    </xf>
    <xf numFmtId="0" fontId="160" fillId="0" borderId="35" xfId="1033" applyFont="1" applyBorder="1"/>
    <xf numFmtId="0" fontId="154" fillId="0" borderId="0" xfId="1033" applyFont="1" applyAlignment="1">
      <alignment horizontal="left"/>
    </xf>
    <xf numFmtId="0" fontId="88" fillId="0" borderId="0" xfId="1033" applyFont="1"/>
    <xf numFmtId="37" fontId="159" fillId="0" borderId="0" xfId="1033" applyNumberFormat="1" applyFont="1"/>
    <xf numFmtId="257" fontId="208" fillId="0" borderId="0" xfId="753" applyNumberFormat="1" applyFont="1" applyFill="1" applyBorder="1" applyProtection="1"/>
    <xf numFmtId="41" fontId="208" fillId="0" borderId="33" xfId="753" applyNumberFormat="1" applyFont="1" applyFill="1" applyBorder="1" applyProtection="1"/>
    <xf numFmtId="233" fontId="208" fillId="0" borderId="65" xfId="753" applyNumberFormat="1" applyFont="1" applyFill="1" applyBorder="1" applyProtection="1"/>
    <xf numFmtId="251" fontId="208" fillId="0" borderId="65" xfId="753" applyNumberFormat="1" applyFont="1" applyFill="1" applyBorder="1" applyProtection="1"/>
    <xf numFmtId="233" fontId="219" fillId="96" borderId="0" xfId="753" applyNumberFormat="1" applyFont="1" applyFill="1" applyBorder="1" applyProtection="1"/>
    <xf numFmtId="257" fontId="219" fillId="96" borderId="0" xfId="753" applyNumberFormat="1" applyFont="1" applyFill="1" applyBorder="1" applyProtection="1"/>
    <xf numFmtId="41" fontId="219" fillId="96" borderId="0" xfId="753" applyNumberFormat="1" applyFont="1" applyFill="1" applyBorder="1" applyProtection="1"/>
    <xf numFmtId="0" fontId="219" fillId="96" borderId="0" xfId="1033" applyFont="1" applyFill="1" applyAlignment="1">
      <alignment horizontal="center"/>
    </xf>
    <xf numFmtId="233" fontId="219" fillId="96" borderId="33" xfId="753" applyNumberFormat="1" applyFont="1" applyFill="1" applyBorder="1" applyProtection="1"/>
    <xf numFmtId="233" fontId="219" fillId="96" borderId="75" xfId="753" applyNumberFormat="1" applyFont="1" applyFill="1" applyBorder="1" applyProtection="1"/>
    <xf numFmtId="0" fontId="216" fillId="96" borderId="0" xfId="1033" applyFont="1" applyFill="1" applyAlignment="1">
      <alignment horizontal="left" vertical="top"/>
    </xf>
    <xf numFmtId="0" fontId="220" fillId="96" borderId="0" xfId="0" applyFont="1" applyFill="1"/>
    <xf numFmtId="0" fontId="159" fillId="96" borderId="0" xfId="0" applyFont="1" applyFill="1"/>
    <xf numFmtId="41" fontId="177" fillId="0" borderId="0" xfId="0" applyNumberFormat="1" applyFont="1"/>
    <xf numFmtId="0" fontId="180" fillId="54" borderId="0" xfId="1033" applyFont="1" applyFill="1" applyAlignment="1">
      <alignment vertical="top"/>
    </xf>
    <xf numFmtId="0" fontId="180" fillId="96" borderId="0" xfId="1033" applyFont="1" applyFill="1" applyAlignment="1">
      <alignment vertical="top"/>
    </xf>
    <xf numFmtId="0" fontId="177" fillId="96" borderId="0" xfId="1033" applyFont="1" applyFill="1"/>
    <xf numFmtId="0" fontId="8" fillId="0" borderId="0" xfId="1033" applyFont="1"/>
    <xf numFmtId="0" fontId="8" fillId="0" borderId="0" xfId="1033" applyFont="1" applyAlignment="1">
      <alignment vertical="top"/>
    </xf>
    <xf numFmtId="193"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lignment horizontal="left" vertical="top" wrapText="1"/>
    </xf>
    <xf numFmtId="0" fontId="8" fillId="96" borderId="0" xfId="1033" applyFont="1" applyFill="1"/>
    <xf numFmtId="0" fontId="8" fillId="96" borderId="0" xfId="1033" applyFont="1" applyFill="1" applyAlignment="1">
      <alignment vertical="top"/>
    </xf>
    <xf numFmtId="0" fontId="155" fillId="96" borderId="0" xfId="1033" quotePrefix="1" applyFont="1" applyFill="1" applyAlignment="1">
      <alignment horizontal="left" vertical="top"/>
    </xf>
    <xf numFmtId="37" fontId="178" fillId="54" borderId="0" xfId="1033" applyNumberFormat="1" applyFont="1" applyFill="1" applyAlignment="1">
      <alignment horizontal="left"/>
    </xf>
    <xf numFmtId="37" fontId="177" fillId="54" borderId="0" xfId="1033" applyNumberFormat="1" applyFont="1" applyFill="1"/>
    <xf numFmtId="37" fontId="177" fillId="54" borderId="0" xfId="1033" applyNumberFormat="1" applyFont="1" applyFill="1" applyAlignment="1">
      <alignment horizontal="left"/>
    </xf>
    <xf numFmtId="0" fontId="177" fillId="54" borderId="0" xfId="1033" applyFont="1" applyFill="1" applyAlignment="1">
      <alignment vertical="center"/>
    </xf>
    <xf numFmtId="0" fontId="178" fillId="54" borderId="58" xfId="1033" applyFont="1" applyFill="1" applyBorder="1" applyAlignment="1">
      <alignment horizontal="right"/>
    </xf>
    <xf numFmtId="0" fontId="178" fillId="54" borderId="72" xfId="1033" applyFont="1" applyFill="1" applyBorder="1" applyAlignment="1">
      <alignment horizontal="right"/>
    </xf>
    <xf numFmtId="0" fontId="177" fillId="54" borderId="0" xfId="1033" applyFont="1" applyFill="1" applyAlignment="1">
      <alignment horizontal="right"/>
    </xf>
    <xf numFmtId="0" fontId="178" fillId="54" borderId="0" xfId="1033" applyFont="1" applyFill="1" applyAlignment="1">
      <alignment horizontal="right"/>
    </xf>
    <xf numFmtId="37" fontId="180" fillId="54" borderId="7" xfId="1033" applyNumberFormat="1" applyFont="1" applyFill="1" applyBorder="1"/>
    <xf numFmtId="0" fontId="178" fillId="54" borderId="59" xfId="1033" applyFont="1" applyFill="1" applyBorder="1" applyAlignment="1">
      <alignment horizontal="right"/>
    </xf>
    <xf numFmtId="0" fontId="178" fillId="54" borderId="70" xfId="1033" applyFont="1" applyFill="1" applyBorder="1" applyAlignment="1">
      <alignment horizontal="right"/>
    </xf>
    <xf numFmtId="0" fontId="177" fillId="54" borderId="7" xfId="1033" applyFont="1" applyFill="1" applyBorder="1" applyAlignment="1">
      <alignment horizontal="right"/>
    </xf>
    <xf numFmtId="0" fontId="178" fillId="94" borderId="5" xfId="1033" applyFont="1" applyFill="1" applyBorder="1"/>
    <xf numFmtId="0" fontId="177" fillId="94" borderId="61" xfId="1033" applyFont="1" applyFill="1" applyBorder="1"/>
    <xf numFmtId="0" fontId="177" fillId="94" borderId="62" xfId="1033" applyFont="1" applyFill="1" applyBorder="1"/>
    <xf numFmtId="41" fontId="177" fillId="94" borderId="5" xfId="1033" applyNumberFormat="1" applyFont="1" applyFill="1" applyBorder="1"/>
    <xf numFmtId="0" fontId="178" fillId="0" borderId="0" xfId="1033" applyFont="1" applyAlignment="1">
      <alignment horizontal="left"/>
    </xf>
    <xf numFmtId="0" fontId="178" fillId="54" borderId="60" xfId="1033" applyFont="1" applyFill="1" applyBorder="1"/>
    <xf numFmtId="0" fontId="178" fillId="54" borderId="72" xfId="1033" applyFont="1" applyFill="1" applyBorder="1"/>
    <xf numFmtId="41" fontId="177" fillId="54" borderId="0" xfId="1033" applyNumberFormat="1" applyFont="1" applyFill="1"/>
    <xf numFmtId="202" fontId="177" fillId="54" borderId="0" xfId="751" applyNumberFormat="1" applyFont="1" applyFill="1" applyBorder="1" applyProtection="1"/>
    <xf numFmtId="0" fontId="177" fillId="0" borderId="0" xfId="1033" applyFont="1" applyAlignment="1">
      <alignment horizontal="left" indent="1"/>
    </xf>
    <xf numFmtId="41" fontId="178" fillId="54" borderId="60" xfId="1033" applyNumberFormat="1" applyFont="1" applyFill="1" applyBorder="1"/>
    <xf numFmtId="202" fontId="177" fillId="54" borderId="0" xfId="751" applyNumberFormat="1" applyFont="1" applyFill="1" applyBorder="1" applyAlignment="1" applyProtection="1">
      <alignment horizontal="right"/>
    </xf>
    <xf numFmtId="41" fontId="178" fillId="54" borderId="0" xfId="1033" applyNumberFormat="1" applyFont="1" applyFill="1"/>
    <xf numFmtId="0" fontId="178" fillId="94" borderId="0" xfId="1033" applyFont="1" applyFill="1" applyAlignment="1">
      <alignment horizontal="left"/>
    </xf>
    <xf numFmtId="41" fontId="178" fillId="94" borderId="68" xfId="1033" applyNumberFormat="1" applyFont="1" applyFill="1" applyBorder="1"/>
    <xf numFmtId="0" fontId="178" fillId="94" borderId="73" xfId="1033" applyFont="1" applyFill="1" applyBorder="1"/>
    <xf numFmtId="41" fontId="177" fillId="94" borderId="20" xfId="1033" applyNumberFormat="1" applyFont="1" applyFill="1" applyBorder="1"/>
    <xf numFmtId="41" fontId="177" fillId="94" borderId="0" xfId="1033" applyNumberFormat="1" applyFont="1" applyFill="1"/>
    <xf numFmtId="202" fontId="177" fillId="94" borderId="20" xfId="751" applyNumberFormat="1" applyFont="1" applyFill="1" applyBorder="1" applyAlignment="1" applyProtection="1">
      <alignment horizontal="right"/>
    </xf>
    <xf numFmtId="41" fontId="178" fillId="94" borderId="0" xfId="1033" applyNumberFormat="1" applyFont="1" applyFill="1"/>
    <xf numFmtId="187" fontId="178" fillId="0" borderId="61" xfId="1033" applyNumberFormat="1" applyFont="1" applyBorder="1" applyAlignment="1">
      <alignment horizontal="right"/>
    </xf>
    <xf numFmtId="187" fontId="177" fillId="0" borderId="0" xfId="1033" applyNumberFormat="1" applyFont="1" applyAlignment="1">
      <alignment horizontal="right"/>
    </xf>
    <xf numFmtId="202" fontId="177" fillId="0" borderId="5" xfId="751" applyNumberFormat="1" applyFont="1" applyFill="1" applyBorder="1" applyAlignment="1" applyProtection="1">
      <alignment horizontal="right"/>
    </xf>
    <xf numFmtId="202" fontId="177" fillId="0" borderId="0" xfId="751" applyNumberFormat="1" applyFont="1" applyFill="1" applyBorder="1" applyProtection="1"/>
    <xf numFmtId="41" fontId="178" fillId="54" borderId="60" xfId="1033" applyNumberFormat="1" applyFont="1" applyFill="1" applyBorder="1" applyAlignment="1">
      <alignment horizontal="right"/>
    </xf>
    <xf numFmtId="164" fontId="177" fillId="0" borderId="0" xfId="1033" applyNumberFormat="1" applyFont="1"/>
    <xf numFmtId="202" fontId="177" fillId="0" borderId="0" xfId="751" applyNumberFormat="1" applyFont="1" applyFill="1" applyBorder="1" applyAlignment="1" applyProtection="1">
      <alignment horizontal="right"/>
    </xf>
    <xf numFmtId="0" fontId="178" fillId="0" borderId="0" xfId="1033" applyFont="1"/>
    <xf numFmtId="0" fontId="178" fillId="94" borderId="0" xfId="1033" applyFont="1" applyFill="1"/>
    <xf numFmtId="41" fontId="178" fillId="94" borderId="60" xfId="1033" applyNumberFormat="1" applyFont="1" applyFill="1" applyBorder="1"/>
    <xf numFmtId="0" fontId="178" fillId="94" borderId="72" xfId="1033" applyFont="1" applyFill="1" applyBorder="1"/>
    <xf numFmtId="202" fontId="177" fillId="94" borderId="0" xfId="751" applyNumberFormat="1" applyFont="1" applyFill="1" applyBorder="1" applyAlignment="1" applyProtection="1">
      <alignment horizontal="right"/>
    </xf>
    <xf numFmtId="187" fontId="178" fillId="0" borderId="74" xfId="1033" applyNumberFormat="1" applyFont="1" applyBorder="1" applyAlignment="1">
      <alignment horizontal="right"/>
    </xf>
    <xf numFmtId="41" fontId="178" fillId="54" borderId="61" xfId="1033" applyNumberFormat="1" applyFont="1" applyFill="1" applyBorder="1"/>
    <xf numFmtId="233" fontId="177" fillId="54" borderId="62" xfId="751" applyNumberFormat="1" applyFont="1" applyFill="1" applyBorder="1" applyProtection="1"/>
    <xf numFmtId="41" fontId="177" fillId="0" borderId="5" xfId="1033" applyNumberFormat="1" applyFont="1" applyBorder="1"/>
    <xf numFmtId="233" fontId="177" fillId="54" borderId="0" xfId="751" applyNumberFormat="1" applyFont="1" applyFill="1" applyBorder="1" applyProtection="1"/>
    <xf numFmtId="202" fontId="177" fillId="54" borderId="5" xfId="751" applyNumberFormat="1" applyFont="1" applyFill="1" applyBorder="1" applyAlignment="1" applyProtection="1">
      <alignment horizontal="right"/>
    </xf>
    <xf numFmtId="0" fontId="180" fillId="0" borderId="0" xfId="1033" applyFont="1"/>
    <xf numFmtId="203" fontId="179" fillId="54" borderId="60" xfId="1110" applyNumberFormat="1" applyFont="1" applyFill="1" applyBorder="1" applyProtection="1"/>
    <xf numFmtId="203" fontId="180" fillId="54" borderId="72" xfId="1110" applyNumberFormat="1" applyFont="1" applyFill="1" applyBorder="1" applyProtection="1"/>
    <xf numFmtId="203" fontId="180" fillId="0" borderId="0" xfId="1110" applyNumberFormat="1" applyFont="1" applyFill="1" applyBorder="1" applyProtection="1"/>
    <xf numFmtId="233" fontId="180" fillId="54" borderId="0" xfId="751" applyNumberFormat="1" applyFont="1" applyFill="1" applyBorder="1" applyProtection="1"/>
    <xf numFmtId="248" fontId="180" fillId="54" borderId="0" xfId="751" applyNumberFormat="1" applyFont="1" applyFill="1" applyBorder="1" applyAlignment="1" applyProtection="1">
      <alignment horizontal="right"/>
    </xf>
    <xf numFmtId="203" fontId="179" fillId="54" borderId="0" xfId="1110" applyNumberFormat="1" applyFont="1" applyFill="1" applyBorder="1" applyProtection="1"/>
    <xf numFmtId="233" fontId="178" fillId="96" borderId="60" xfId="724" applyNumberFormat="1" applyFont="1" applyFill="1" applyBorder="1" applyProtection="1"/>
    <xf numFmtId="233" fontId="177" fillId="96" borderId="72" xfId="751" applyNumberFormat="1" applyFont="1" applyFill="1" applyBorder="1" applyProtection="1"/>
    <xf numFmtId="41" fontId="177" fillId="0" borderId="0" xfId="1033" applyNumberFormat="1" applyFont="1"/>
    <xf numFmtId="233" fontId="177" fillId="96" borderId="0" xfId="751" applyNumberFormat="1" applyFont="1" applyFill="1" applyBorder="1" applyProtection="1"/>
    <xf numFmtId="202" fontId="177" fillId="96" borderId="0" xfId="1105" applyNumberFormat="1" applyFont="1" applyFill="1" applyBorder="1" applyAlignment="1" applyProtection="1">
      <alignment horizontal="right"/>
    </xf>
    <xf numFmtId="41" fontId="178" fillId="96" borderId="0" xfId="1033" applyNumberFormat="1" applyFont="1" applyFill="1"/>
    <xf numFmtId="41" fontId="178" fillId="96" borderId="60" xfId="1033" applyNumberFormat="1" applyFont="1" applyFill="1" applyBorder="1"/>
    <xf numFmtId="0" fontId="180" fillId="0" borderId="0" xfId="1033" applyFont="1" applyAlignment="1">
      <alignment vertical="top"/>
    </xf>
    <xf numFmtId="203" fontId="179" fillId="96" borderId="60" xfId="1110" applyNumberFormat="1" applyFont="1" applyFill="1" applyBorder="1" applyAlignment="1" applyProtection="1">
      <alignment vertical="top"/>
    </xf>
    <xf numFmtId="203" fontId="180" fillId="96" borderId="72" xfId="1110" applyNumberFormat="1" applyFont="1" applyFill="1" applyBorder="1" applyAlignment="1" applyProtection="1">
      <alignment vertical="top"/>
    </xf>
    <xf numFmtId="203" fontId="180" fillId="0" borderId="0" xfId="1110" applyNumberFormat="1" applyFont="1" applyFill="1" applyBorder="1" applyAlignment="1" applyProtection="1">
      <alignment vertical="top"/>
    </xf>
    <xf numFmtId="233" fontId="180" fillId="96" borderId="0" xfId="751" applyNumberFormat="1" applyFont="1" applyFill="1" applyBorder="1" applyAlignment="1" applyProtection="1">
      <alignment vertical="top"/>
    </xf>
    <xf numFmtId="248" fontId="180" fillId="96" borderId="0" xfId="751" applyNumberFormat="1" applyFont="1" applyFill="1" applyBorder="1" applyAlignment="1" applyProtection="1">
      <alignment horizontal="right"/>
    </xf>
    <xf numFmtId="203" fontId="179" fillId="96" borderId="0" xfId="1110" applyNumberFormat="1" applyFont="1" applyFill="1" applyBorder="1" applyAlignment="1" applyProtection="1">
      <alignment vertical="top"/>
    </xf>
    <xf numFmtId="0" fontId="180" fillId="0" borderId="63" xfId="1033" applyFont="1" applyBorder="1" applyAlignment="1">
      <alignment vertical="top"/>
    </xf>
    <xf numFmtId="248" fontId="180" fillId="96" borderId="0" xfId="751" applyNumberFormat="1" applyFont="1" applyFill="1" applyBorder="1" applyAlignment="1" applyProtection="1">
      <alignment horizontal="right" vertical="top"/>
    </xf>
    <xf numFmtId="203" fontId="179" fillId="54" borderId="0" xfId="1110" applyNumberFormat="1" applyFont="1" applyFill="1" applyBorder="1" applyAlignment="1" applyProtection="1">
      <alignment vertical="top"/>
    </xf>
    <xf numFmtId="0" fontId="178" fillId="97" borderId="0" xfId="1033" applyFont="1" applyFill="1"/>
    <xf numFmtId="203" fontId="178" fillId="97" borderId="60" xfId="1110" applyNumberFormat="1" applyFont="1" applyFill="1" applyBorder="1" applyAlignment="1" applyProtection="1">
      <alignment vertical="top"/>
    </xf>
    <xf numFmtId="203" fontId="177" fillId="94" borderId="72" xfId="1110" applyNumberFormat="1" applyFont="1" applyFill="1" applyBorder="1" applyAlignment="1" applyProtection="1">
      <alignment vertical="top"/>
    </xf>
    <xf numFmtId="203" fontId="177" fillId="97" borderId="0" xfId="1110" applyNumberFormat="1" applyFont="1" applyFill="1" applyBorder="1" applyAlignment="1" applyProtection="1">
      <alignment vertical="top"/>
    </xf>
    <xf numFmtId="233" fontId="177" fillId="94" borderId="0" xfId="751" applyNumberFormat="1" applyFont="1" applyFill="1" applyBorder="1" applyAlignment="1" applyProtection="1">
      <alignment vertical="top"/>
    </xf>
    <xf numFmtId="248" fontId="177" fillId="94" borderId="0" xfId="751" applyNumberFormat="1" applyFont="1" applyFill="1" applyBorder="1" applyAlignment="1" applyProtection="1">
      <alignment horizontal="right" vertical="top"/>
    </xf>
    <xf numFmtId="203" fontId="179" fillId="94" borderId="0" xfId="1110" applyNumberFormat="1" applyFont="1" applyFill="1" applyBorder="1" applyAlignment="1" applyProtection="1">
      <alignment vertical="top"/>
    </xf>
    <xf numFmtId="233" fontId="178" fillId="54" borderId="60" xfId="724" applyNumberFormat="1" applyFont="1" applyFill="1" applyBorder="1" applyProtection="1"/>
    <xf numFmtId="193" fontId="177" fillId="96" borderId="72" xfId="724" applyNumberFormat="1" applyFont="1" applyFill="1" applyBorder="1" applyAlignment="1" applyProtection="1">
      <alignment vertical="top"/>
    </xf>
    <xf numFmtId="0" fontId="177" fillId="96" borderId="0" xfId="724" applyNumberFormat="1" applyFont="1" applyFill="1" applyBorder="1" applyAlignment="1" applyProtection="1">
      <alignment vertical="top"/>
    </xf>
    <xf numFmtId="202" fontId="177" fillId="96" borderId="0" xfId="751" applyNumberFormat="1" applyFont="1" applyFill="1" applyBorder="1" applyAlignment="1" applyProtection="1">
      <alignment horizontal="right"/>
    </xf>
    <xf numFmtId="0" fontId="177" fillId="96" borderId="0" xfId="1033" applyFont="1" applyFill="1" applyAlignment="1">
      <alignment horizontal="left" vertical="center" indent="1"/>
    </xf>
    <xf numFmtId="0" fontId="177" fillId="96" borderId="33" xfId="1033" applyFont="1" applyFill="1" applyBorder="1" applyAlignment="1">
      <alignment horizontal="left" vertical="center" indent="1"/>
    </xf>
    <xf numFmtId="193" fontId="177" fillId="96" borderId="76" xfId="724" applyNumberFormat="1" applyFont="1" applyFill="1" applyBorder="1" applyAlignment="1" applyProtection="1">
      <alignment vertical="top"/>
    </xf>
    <xf numFmtId="41" fontId="177" fillId="54" borderId="33" xfId="1033" applyNumberFormat="1" applyFont="1" applyFill="1" applyBorder="1"/>
    <xf numFmtId="202" fontId="177" fillId="96" borderId="33" xfId="751" applyNumberFormat="1" applyFont="1" applyFill="1" applyBorder="1" applyAlignment="1" applyProtection="1">
      <alignment horizontal="right"/>
    </xf>
    <xf numFmtId="233" fontId="178" fillId="54" borderId="61" xfId="724" applyNumberFormat="1" applyFont="1" applyFill="1" applyBorder="1" applyProtection="1"/>
    <xf numFmtId="41" fontId="177" fillId="54" borderId="5" xfId="1033" applyNumberFormat="1" applyFont="1" applyFill="1" applyBorder="1"/>
    <xf numFmtId="187" fontId="177" fillId="0" borderId="33" xfId="1033" applyNumberFormat="1" applyFont="1" applyBorder="1" applyAlignment="1">
      <alignment horizontal="right"/>
    </xf>
    <xf numFmtId="164" fontId="178" fillId="96" borderId="61" xfId="1033" applyNumberFormat="1" applyFont="1" applyFill="1" applyBorder="1" applyAlignment="1">
      <alignment horizontal="right"/>
    </xf>
    <xf numFmtId="187" fontId="177" fillId="0" borderId="5" xfId="1033" applyNumberFormat="1" applyFont="1" applyBorder="1" applyAlignment="1">
      <alignment horizontal="right"/>
    </xf>
    <xf numFmtId="0" fontId="177" fillId="96" borderId="0" xfId="1033" applyFont="1" applyFill="1" applyAlignment="1">
      <alignment horizontal="left" indent="1"/>
    </xf>
    <xf numFmtId="164" fontId="178" fillId="96" borderId="60" xfId="1033" applyNumberFormat="1" applyFont="1" applyFill="1" applyBorder="1" applyAlignment="1">
      <alignment horizontal="right"/>
    </xf>
    <xf numFmtId="258" fontId="177" fillId="96" borderId="33" xfId="751" applyNumberFormat="1" applyFont="1" applyFill="1" applyBorder="1" applyAlignment="1" applyProtection="1">
      <alignment horizontal="right"/>
    </xf>
    <xf numFmtId="0" fontId="177" fillId="96" borderId="20" xfId="1033" applyFont="1" applyFill="1" applyBorder="1"/>
    <xf numFmtId="255" fontId="178" fillId="0" borderId="68" xfId="1033" applyNumberFormat="1" applyFont="1" applyBorder="1" applyAlignment="1">
      <alignment horizontal="right"/>
    </xf>
    <xf numFmtId="193" fontId="177" fillId="96" borderId="73" xfId="724" applyNumberFormat="1" applyFont="1" applyFill="1" applyBorder="1" applyAlignment="1" applyProtection="1">
      <alignment vertical="top"/>
    </xf>
    <xf numFmtId="255" fontId="177" fillId="0" borderId="20" xfId="1033" applyNumberFormat="1" applyFont="1" applyBorder="1" applyAlignment="1">
      <alignment horizontal="right"/>
    </xf>
    <xf numFmtId="202" fontId="177" fillId="96" borderId="20" xfId="751" applyNumberFormat="1" applyFont="1" applyFill="1" applyBorder="1" applyAlignment="1" applyProtection="1">
      <alignment horizontal="right"/>
    </xf>
    <xf numFmtId="255" fontId="177" fillId="96" borderId="20" xfId="1033" applyNumberFormat="1" applyFont="1" applyFill="1" applyBorder="1" applyAlignment="1">
      <alignment horizontal="right"/>
    </xf>
    <xf numFmtId="255" fontId="178" fillId="0" borderId="60" xfId="1033" applyNumberFormat="1" applyFont="1" applyBorder="1" applyAlignment="1">
      <alignment horizontal="right"/>
    </xf>
    <xf numFmtId="255" fontId="177" fillId="0" borderId="0" xfId="1033" applyNumberFormat="1" applyFont="1" applyAlignment="1">
      <alignment horizontal="right"/>
    </xf>
    <xf numFmtId="10" fontId="178" fillId="96" borderId="60" xfId="1105" applyNumberFormat="1" applyFont="1" applyFill="1" applyBorder="1" applyAlignment="1" applyProtection="1">
      <alignment vertical="top"/>
    </xf>
    <xf numFmtId="10" fontId="177" fillId="0" borderId="0" xfId="1110" applyNumberFormat="1" applyFont="1" applyFill="1" applyBorder="1" applyAlignment="1" applyProtection="1">
      <alignment vertical="top"/>
    </xf>
    <xf numFmtId="256" fontId="177" fillId="0" borderId="0" xfId="751" applyNumberFormat="1" applyFont="1" applyFill="1" applyBorder="1" applyAlignment="1" applyProtection="1">
      <alignment horizontal="right" vertical="top"/>
    </xf>
    <xf numFmtId="193" fontId="180" fillId="96" borderId="72" xfId="724" applyNumberFormat="1" applyFont="1" applyFill="1" applyBorder="1" applyAlignment="1" applyProtection="1">
      <alignment vertical="top"/>
    </xf>
    <xf numFmtId="193" fontId="180" fillId="96" borderId="0" xfId="724" applyNumberFormat="1" applyFont="1" applyFill="1" applyBorder="1" applyAlignment="1" applyProtection="1">
      <alignment vertical="top"/>
    </xf>
    <xf numFmtId="193" fontId="178" fillId="97" borderId="60" xfId="724" applyNumberFormat="1" applyFont="1" applyFill="1" applyBorder="1" applyAlignment="1" applyProtection="1">
      <alignment vertical="top"/>
    </xf>
    <xf numFmtId="193" fontId="180" fillId="94" borderId="72" xfId="724" applyNumberFormat="1" applyFont="1" applyFill="1" applyBorder="1" applyAlignment="1" applyProtection="1"/>
    <xf numFmtId="193" fontId="180" fillId="94" borderId="0" xfId="724" applyNumberFormat="1" applyFont="1" applyFill="1" applyBorder="1" applyAlignment="1" applyProtection="1"/>
    <xf numFmtId="193" fontId="180" fillId="97" borderId="0" xfId="724" applyNumberFormat="1" applyFont="1" applyFill="1" applyBorder="1" applyAlignment="1" applyProtection="1"/>
    <xf numFmtId="202" fontId="177" fillId="97" borderId="0" xfId="751" applyNumberFormat="1" applyFont="1" applyFill="1" applyBorder="1" applyAlignment="1" applyProtection="1">
      <alignment horizontal="right"/>
    </xf>
    <xf numFmtId="203" fontId="179" fillId="94" borderId="0" xfId="1110" applyNumberFormat="1" applyFont="1" applyFill="1" applyBorder="1" applyAlignment="1" applyProtection="1"/>
    <xf numFmtId="164" fontId="178" fillId="96" borderId="71" xfId="1033" applyNumberFormat="1" applyFont="1" applyFill="1" applyBorder="1" applyAlignment="1">
      <alignment horizontal="right"/>
    </xf>
    <xf numFmtId="41" fontId="177" fillId="96" borderId="0" xfId="1033" applyNumberFormat="1" applyFont="1" applyFill="1"/>
    <xf numFmtId="0" fontId="222" fillId="54" borderId="0" xfId="1033" applyFont="1" applyFill="1" applyAlignment="1">
      <alignment horizontal="right"/>
    </xf>
    <xf numFmtId="37" fontId="163" fillId="54" borderId="0" xfId="1033" applyNumberFormat="1" applyFont="1" applyFill="1" applyAlignment="1">
      <alignment wrapText="1"/>
    </xf>
    <xf numFmtId="0" fontId="161" fillId="94" borderId="0" xfId="1033" applyFont="1" applyFill="1"/>
    <xf numFmtId="0" fontId="160" fillId="94" borderId="0" xfId="1033" applyFont="1" applyFill="1"/>
    <xf numFmtId="193" fontId="161" fillId="54" borderId="0" xfId="724" applyNumberFormat="1" applyFont="1" applyFill="1" applyBorder="1" applyAlignment="1" applyProtection="1">
      <alignment horizontal="right"/>
    </xf>
    <xf numFmtId="0" fontId="161" fillId="54" borderId="0" xfId="1033" applyFont="1" applyFill="1" applyAlignment="1">
      <alignment horizontal="left" indent="1"/>
    </xf>
    <xf numFmtId="193" fontId="224"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left" indent="1"/>
    </xf>
    <xf numFmtId="233" fontId="160" fillId="54" borderId="0" xfId="724" applyNumberFormat="1" applyFont="1" applyFill="1" applyBorder="1" applyAlignment="1" applyProtection="1">
      <alignment horizontal="right"/>
    </xf>
    <xf numFmtId="193" fontId="161" fillId="94" borderId="20" xfId="724" applyNumberFormat="1" applyFont="1" applyFill="1" applyBorder="1" applyAlignment="1" applyProtection="1">
      <alignment horizontal="right"/>
    </xf>
    <xf numFmtId="193" fontId="161" fillId="94" borderId="0" xfId="724" applyNumberFormat="1" applyFont="1" applyFill="1" applyBorder="1" applyAlignment="1" applyProtection="1">
      <alignment horizontal="right"/>
    </xf>
    <xf numFmtId="193" fontId="224" fillId="94" borderId="20" xfId="724" applyNumberFormat="1" applyFont="1" applyFill="1" applyBorder="1" applyAlignment="1" applyProtection="1">
      <alignment horizontal="right"/>
    </xf>
    <xf numFmtId="193" fontId="160" fillId="94" borderId="20" xfId="724" applyNumberFormat="1" applyFont="1" applyFill="1" applyBorder="1" applyAlignment="1" applyProtection="1">
      <alignment horizontal="right"/>
    </xf>
    <xf numFmtId="193" fontId="160" fillId="94" borderId="0" xfId="724" applyNumberFormat="1" applyFont="1" applyFill="1" applyBorder="1" applyAlignment="1" applyProtection="1">
      <alignment horizontal="right"/>
    </xf>
    <xf numFmtId="193" fontId="161" fillId="96" borderId="0" xfId="724" applyNumberFormat="1" applyFont="1" applyFill="1" applyBorder="1" applyAlignment="1" applyProtection="1">
      <alignment horizontal="right"/>
    </xf>
    <xf numFmtId="0" fontId="161" fillId="96" borderId="0" xfId="1033" applyFont="1" applyFill="1" applyAlignment="1">
      <alignment horizontal="left" indent="1"/>
    </xf>
    <xf numFmtId="193" fontId="224"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left" indent="1"/>
    </xf>
    <xf numFmtId="41" fontId="160" fillId="96" borderId="0" xfId="1033" applyNumberFormat="1" applyFont="1" applyFill="1" applyAlignment="1">
      <alignment horizontal="right"/>
    </xf>
    <xf numFmtId="193" fontId="161" fillId="96" borderId="0" xfId="724" applyNumberFormat="1" applyFont="1" applyFill="1" applyBorder="1" applyProtection="1"/>
    <xf numFmtId="193" fontId="224" fillId="96" borderId="0" xfId="724" applyNumberFormat="1" applyFont="1" applyFill="1" applyBorder="1" applyProtection="1"/>
    <xf numFmtId="193" fontId="160" fillId="96" borderId="0" xfId="724" applyNumberFormat="1" applyFont="1" applyFill="1" applyBorder="1" applyProtection="1"/>
    <xf numFmtId="193" fontId="161" fillId="0" borderId="0" xfId="724" applyNumberFormat="1" applyFont="1" applyFill="1" applyBorder="1" applyProtection="1"/>
    <xf numFmtId="193" fontId="224" fillId="0" borderId="0" xfId="724" applyNumberFormat="1" applyFont="1" applyFill="1" applyBorder="1" applyProtection="1"/>
    <xf numFmtId="193" fontId="224" fillId="94" borderId="0" xfId="724" applyNumberFormat="1" applyFont="1" applyFill="1" applyBorder="1" applyAlignment="1" applyProtection="1">
      <alignment horizontal="right"/>
    </xf>
    <xf numFmtId="193" fontId="160" fillId="94" borderId="0" xfId="724" applyNumberFormat="1" applyFont="1" applyFill="1" applyBorder="1" applyProtection="1"/>
    <xf numFmtId="233" fontId="161" fillId="96" borderId="33" xfId="1033" applyNumberFormat="1" applyFont="1" applyFill="1" applyBorder="1" applyAlignment="1">
      <alignment horizontal="right"/>
    </xf>
    <xf numFmtId="233" fontId="224" fillId="54" borderId="33" xfId="1033" applyNumberFormat="1" applyFont="1" applyFill="1" applyBorder="1" applyAlignment="1">
      <alignment horizontal="right"/>
    </xf>
    <xf numFmtId="233" fontId="160" fillId="96" borderId="33" xfId="1033" applyNumberFormat="1" applyFont="1" applyFill="1" applyBorder="1" applyAlignment="1">
      <alignment horizontal="right"/>
    </xf>
    <xf numFmtId="203" fontId="165" fillId="96" borderId="0" xfId="1105" applyNumberFormat="1" applyFont="1" applyFill="1" applyBorder="1" applyAlignment="1" applyProtection="1">
      <alignment horizontal="right"/>
    </xf>
    <xf numFmtId="203" fontId="225" fillId="54" borderId="0" xfId="1105" applyNumberFormat="1" applyFont="1" applyFill="1" applyBorder="1" applyAlignment="1" applyProtection="1">
      <alignment horizontal="right"/>
    </xf>
    <xf numFmtId="203" fontId="163" fillId="96" borderId="0" xfId="1105" applyNumberFormat="1" applyFont="1" applyFill="1" applyBorder="1" applyAlignment="1" applyProtection="1">
      <alignment horizontal="right"/>
    </xf>
    <xf numFmtId="233" fontId="224" fillId="96" borderId="0" xfId="1033" applyNumberFormat="1" applyFont="1" applyFill="1" applyAlignment="1">
      <alignment horizontal="right"/>
    </xf>
    <xf numFmtId="193" fontId="160" fillId="0" borderId="0" xfId="724" applyNumberFormat="1" applyFont="1" applyFill="1" applyBorder="1" applyAlignment="1" applyProtection="1">
      <alignment horizontal="right"/>
    </xf>
    <xf numFmtId="193" fontId="215" fillId="0" borderId="0" xfId="724" applyNumberFormat="1" applyFont="1" applyFill="1" applyBorder="1" applyAlignment="1" applyProtection="1">
      <alignment horizontal="right"/>
    </xf>
    <xf numFmtId="0" fontId="163" fillId="96" borderId="0" xfId="1033" applyFont="1" applyFill="1" applyAlignment="1">
      <alignment vertical="center"/>
    </xf>
    <xf numFmtId="203" fontId="165" fillId="96" borderId="0" xfId="1105" applyNumberFormat="1" applyFont="1" applyFill="1" applyBorder="1" applyAlignment="1" applyProtection="1">
      <alignment horizontal="right" vertical="center"/>
    </xf>
    <xf numFmtId="0" fontId="165" fillId="96" borderId="0" xfId="1033" applyFont="1" applyFill="1" applyAlignment="1">
      <alignment vertical="center"/>
    </xf>
    <xf numFmtId="203" fontId="163" fillId="96" borderId="0" xfId="1105" applyNumberFormat="1" applyFont="1" applyFill="1" applyBorder="1" applyAlignment="1" applyProtection="1">
      <alignment horizontal="right" vertical="center"/>
    </xf>
    <xf numFmtId="203" fontId="163" fillId="0" borderId="0" xfId="1105" applyNumberFormat="1" applyFont="1" applyFill="1" applyBorder="1" applyAlignment="1" applyProtection="1">
      <alignment horizontal="right" vertical="center"/>
    </xf>
    <xf numFmtId="203" fontId="226" fillId="0" borderId="0" xfId="1105" applyNumberFormat="1" applyFont="1" applyFill="1" applyBorder="1" applyAlignment="1" applyProtection="1">
      <alignment horizontal="right" vertical="center"/>
    </xf>
    <xf numFmtId="0" fontId="161" fillId="97" borderId="0" xfId="1033" applyFont="1" applyFill="1"/>
    <xf numFmtId="0" fontId="163" fillId="97" borderId="0" xfId="1033" applyFont="1" applyFill="1"/>
    <xf numFmtId="203" fontId="165" fillId="97" borderId="0" xfId="1105" applyNumberFormat="1" applyFont="1" applyFill="1" applyBorder="1" applyAlignment="1" applyProtection="1">
      <alignment horizontal="right"/>
    </xf>
    <xf numFmtId="0" fontId="165" fillId="94" borderId="0" xfId="1033" applyFont="1" applyFill="1"/>
    <xf numFmtId="203" fontId="163" fillId="94" borderId="0" xfId="1105" applyNumberFormat="1" applyFont="1" applyFill="1" applyBorder="1" applyAlignment="1" applyProtection="1">
      <alignment horizontal="right"/>
    </xf>
    <xf numFmtId="0" fontId="163" fillId="94" borderId="0" xfId="1033" applyFont="1" applyFill="1"/>
    <xf numFmtId="0" fontId="165" fillId="0" borderId="0" xfId="1033" applyFont="1" applyAlignment="1">
      <alignment vertical="center"/>
    </xf>
    <xf numFmtId="193" fontId="224" fillId="0" borderId="0" xfId="724" applyNumberFormat="1" applyFont="1" applyFill="1" applyBorder="1" applyAlignment="1" applyProtection="1">
      <alignment horizontal="right"/>
    </xf>
    <xf numFmtId="0" fontId="160" fillId="96" borderId="0" xfId="1033" applyFont="1" applyFill="1" applyAlignment="1">
      <alignment horizontal="left" vertical="center" indent="1"/>
    </xf>
    <xf numFmtId="0" fontId="160" fillId="96" borderId="33" xfId="1033" applyFont="1" applyFill="1" applyBorder="1" applyAlignment="1">
      <alignment horizontal="left" vertical="center" indent="1"/>
    </xf>
    <xf numFmtId="0" fontId="163" fillId="0" borderId="33" xfId="1033" applyFont="1" applyBorder="1" applyAlignment="1">
      <alignment vertical="center"/>
    </xf>
    <xf numFmtId="41" fontId="161" fillId="0" borderId="33" xfId="1033" applyNumberFormat="1" applyFont="1" applyBorder="1"/>
    <xf numFmtId="193" fontId="224" fillId="0" borderId="33" xfId="724" applyNumberFormat="1" applyFont="1" applyFill="1" applyBorder="1" applyAlignment="1" applyProtection="1">
      <alignment horizontal="right"/>
    </xf>
    <xf numFmtId="41" fontId="160" fillId="0" borderId="33" xfId="1033" applyNumberFormat="1" applyFont="1" applyBorder="1"/>
    <xf numFmtId="41" fontId="160" fillId="54" borderId="33" xfId="1033" applyNumberFormat="1" applyFont="1" applyFill="1" applyBorder="1"/>
    <xf numFmtId="0" fontId="163" fillId="0" borderId="0" xfId="1033" applyFont="1" applyAlignment="1">
      <alignment vertical="center"/>
    </xf>
    <xf numFmtId="187" fontId="161" fillId="0" borderId="0" xfId="1033" applyNumberFormat="1" applyFont="1" applyAlignment="1">
      <alignment horizontal="right"/>
    </xf>
    <xf numFmtId="187" fontId="160" fillId="0" borderId="0" xfId="1033" applyNumberFormat="1" applyFont="1" applyAlignment="1">
      <alignment horizontal="right"/>
    </xf>
    <xf numFmtId="0" fontId="163" fillId="96" borderId="33" xfId="1033" applyFont="1" applyFill="1" applyBorder="1" applyAlignment="1">
      <alignment vertical="center"/>
    </xf>
    <xf numFmtId="187" fontId="161" fillId="0" borderId="33" xfId="1033" applyNumberFormat="1" applyFont="1" applyBorder="1" applyAlignment="1">
      <alignment horizontal="right"/>
    </xf>
    <xf numFmtId="187" fontId="160" fillId="0" borderId="33" xfId="1033" applyNumberFormat="1" applyFont="1" applyBorder="1" applyAlignment="1">
      <alignment horizontal="right"/>
    </xf>
    <xf numFmtId="0" fontId="160" fillId="96" borderId="20" xfId="1033" applyFont="1" applyFill="1" applyBorder="1"/>
    <xf numFmtId="0" fontId="163" fillId="96" borderId="20" xfId="1033" applyFont="1" applyFill="1" applyBorder="1" applyAlignment="1">
      <alignment vertical="center"/>
    </xf>
    <xf numFmtId="255" fontId="161" fillId="0" borderId="20" xfId="1033" applyNumberFormat="1" applyFont="1" applyBorder="1" applyAlignment="1">
      <alignment horizontal="right"/>
    </xf>
    <xf numFmtId="255" fontId="160" fillId="0" borderId="20" xfId="1033" applyNumberFormat="1" applyFont="1" applyBorder="1" applyAlignment="1">
      <alignment horizontal="right"/>
    </xf>
    <xf numFmtId="255" fontId="160" fillId="0" borderId="0" xfId="1033" applyNumberFormat="1" applyFont="1" applyAlignment="1">
      <alignment horizontal="right"/>
    </xf>
    <xf numFmtId="0" fontId="160" fillId="96" borderId="33" xfId="1033" applyFont="1" applyFill="1" applyBorder="1"/>
    <xf numFmtId="203" fontId="165" fillId="0" borderId="0" xfId="1105" applyNumberFormat="1" applyFont="1" applyFill="1" applyBorder="1" applyAlignment="1" applyProtection="1">
      <alignment horizontal="right" vertical="center"/>
    </xf>
    <xf numFmtId="255" fontId="160" fillId="0" borderId="33" xfId="1033" applyNumberFormat="1" applyFont="1" applyBorder="1" applyAlignment="1">
      <alignment horizontal="right"/>
    </xf>
    <xf numFmtId="10" fontId="161" fillId="0" borderId="0" xfId="1110" applyNumberFormat="1" applyFont="1" applyFill="1" applyBorder="1" applyAlignment="1" applyProtection="1">
      <alignment vertical="top"/>
    </xf>
    <xf numFmtId="10" fontId="160" fillId="0" borderId="0" xfId="1110" applyNumberFormat="1" applyFont="1" applyFill="1" applyBorder="1" applyAlignment="1" applyProtection="1">
      <alignment vertical="top"/>
    </xf>
    <xf numFmtId="0" fontId="163" fillId="97" borderId="0" xfId="1033" applyFont="1" applyFill="1" applyAlignment="1">
      <alignment vertical="center"/>
    </xf>
    <xf numFmtId="193" fontId="165" fillId="97" borderId="0" xfId="724" applyNumberFormat="1" applyFont="1" applyFill="1" applyBorder="1" applyAlignment="1" applyProtection="1"/>
    <xf numFmtId="0" fontId="165" fillId="97" borderId="0" xfId="1033" applyFont="1" applyFill="1" applyAlignment="1">
      <alignment vertical="center"/>
    </xf>
    <xf numFmtId="203" fontId="163" fillId="94" borderId="0" xfId="1105" applyNumberFormat="1" applyFont="1" applyFill="1" applyBorder="1" applyAlignment="1" applyProtection="1">
      <alignment horizontal="right" vertical="center"/>
    </xf>
    <xf numFmtId="193" fontId="165" fillId="94" borderId="0" xfId="724" applyNumberFormat="1" applyFont="1" applyFill="1" applyBorder="1" applyAlignment="1" applyProtection="1"/>
    <xf numFmtId="193" fontId="163" fillId="94" borderId="0" xfId="724" applyNumberFormat="1" applyFont="1" applyFill="1" applyBorder="1" applyAlignment="1" applyProtection="1"/>
    <xf numFmtId="0" fontId="163" fillId="94" borderId="0" xfId="1033" applyFont="1" applyFill="1" applyAlignment="1">
      <alignment vertical="center"/>
    </xf>
    <xf numFmtId="233" fontId="160" fillId="96" borderId="0" xfId="1033" applyNumberFormat="1" applyFont="1" applyFill="1" applyAlignment="1">
      <alignment horizontal="right"/>
    </xf>
    <xf numFmtId="202" fontId="8" fillId="54" borderId="0" xfId="751" applyNumberFormat="1" applyFont="1" applyFill="1" applyBorder="1" applyProtection="1"/>
    <xf numFmtId="0" fontId="8" fillId="54" borderId="0" xfId="1033" applyFont="1" applyFill="1"/>
    <xf numFmtId="37" fontId="190" fillId="54" borderId="7" xfId="1033" applyNumberFormat="1" applyFont="1" applyFill="1" applyBorder="1"/>
    <xf numFmtId="37" fontId="190" fillId="54" borderId="7" xfId="1033" applyNumberFormat="1" applyFont="1" applyFill="1" applyBorder="1" applyAlignment="1">
      <alignment wrapText="1"/>
    </xf>
    <xf numFmtId="0" fontId="67" fillId="94" borderId="35" xfId="1033" applyFont="1" applyFill="1" applyBorder="1"/>
    <xf numFmtId="0" fontId="67" fillId="94" borderId="0" xfId="1033" applyFont="1" applyFill="1"/>
    <xf numFmtId="0" fontId="154" fillId="94" borderId="0" xfId="1033" applyFont="1" applyFill="1" applyAlignment="1">
      <alignment horizontal="right"/>
    </xf>
    <xf numFmtId="37" fontId="67" fillId="96" borderId="0" xfId="1033" applyNumberFormat="1" applyFont="1" applyFill="1"/>
    <xf numFmtId="37" fontId="154" fillId="54" borderId="0" xfId="1033" applyNumberFormat="1" applyFont="1" applyFill="1" applyAlignment="1">
      <alignment horizontal="left" indent="1"/>
    </xf>
    <xf numFmtId="41" fontId="67" fillId="54" borderId="0" xfId="1033" applyNumberFormat="1" applyFont="1" applyFill="1" applyAlignment="1">
      <alignment horizontal="right"/>
    </xf>
    <xf numFmtId="41" fontId="154" fillId="54" borderId="0" xfId="1033" applyNumberFormat="1" applyFont="1" applyFill="1" applyAlignment="1">
      <alignment horizontal="right"/>
    </xf>
    <xf numFmtId="37" fontId="154" fillId="0" borderId="0" xfId="1033" applyNumberFormat="1" applyFont="1" applyAlignment="1">
      <alignment horizontal="left" indent="1"/>
    </xf>
    <xf numFmtId="41" fontId="154" fillId="0" borderId="0" xfId="1033" applyNumberFormat="1" applyFont="1" applyAlignment="1">
      <alignment horizontal="right"/>
    </xf>
    <xf numFmtId="164" fontId="227" fillId="54" borderId="33" xfId="1033" applyNumberFormat="1" applyFont="1" applyFill="1" applyBorder="1" applyAlignment="1">
      <alignment horizontal="right"/>
    </xf>
    <xf numFmtId="164" fontId="154" fillId="54" borderId="33" xfId="1033" applyNumberFormat="1" applyFont="1" applyFill="1" applyBorder="1" applyAlignment="1">
      <alignment horizontal="right"/>
    </xf>
    <xf numFmtId="164" fontId="154" fillId="0" borderId="33" xfId="1033" applyNumberFormat="1" applyFont="1" applyBorder="1" applyAlignment="1">
      <alignment horizontal="right"/>
    </xf>
    <xf numFmtId="37" fontId="67" fillId="0" borderId="0" xfId="1033" applyNumberFormat="1" applyFont="1"/>
    <xf numFmtId="41" fontId="227" fillId="54" borderId="0" xfId="1033" applyNumberFormat="1" applyFont="1" applyFill="1" applyAlignment="1">
      <alignment horizontal="right"/>
    </xf>
    <xf numFmtId="37" fontId="154" fillId="0" borderId="0" xfId="1033" applyNumberFormat="1" applyFont="1"/>
    <xf numFmtId="37" fontId="154" fillId="96" borderId="0" xfId="1033" applyNumberFormat="1" applyFont="1" applyFill="1" applyAlignment="1">
      <alignment horizontal="left" indent="1"/>
    </xf>
    <xf numFmtId="41" fontId="227" fillId="96" borderId="0" xfId="1033" applyNumberFormat="1" applyFont="1" applyFill="1" applyAlignment="1">
      <alignment horizontal="right"/>
    </xf>
    <xf numFmtId="41" fontId="154" fillId="96" borderId="0" xfId="1033" applyNumberFormat="1" applyFont="1" applyFill="1" applyAlignment="1">
      <alignment horizontal="right"/>
    </xf>
    <xf numFmtId="164" fontId="154" fillId="0" borderId="0" xfId="1033" applyNumberFormat="1" applyFont="1" applyAlignment="1">
      <alignment horizontal="right"/>
    </xf>
    <xf numFmtId="37" fontId="67" fillId="94" borderId="0" xfId="1033" applyNumberFormat="1" applyFont="1" applyFill="1"/>
    <xf numFmtId="41" fontId="67" fillId="94" borderId="20" xfId="1033" applyNumberFormat="1" applyFont="1" applyFill="1" applyBorder="1" applyAlignment="1">
      <alignment horizontal="right"/>
    </xf>
    <xf numFmtId="41" fontId="154" fillId="94" borderId="20" xfId="1033" applyNumberFormat="1" applyFont="1" applyFill="1" applyBorder="1" applyAlignment="1">
      <alignment horizontal="right"/>
    </xf>
    <xf numFmtId="37" fontId="154" fillId="94" borderId="0" xfId="1033" applyNumberFormat="1" applyFont="1" applyFill="1"/>
    <xf numFmtId="41" fontId="67" fillId="96" borderId="0" xfId="1033" applyNumberFormat="1" applyFont="1" applyFill="1" applyAlignment="1">
      <alignment horizontal="right"/>
    </xf>
    <xf numFmtId="41" fontId="67" fillId="54" borderId="33" xfId="1033" applyNumberFormat="1" applyFont="1" applyFill="1" applyBorder="1" applyAlignment="1">
      <alignment horizontal="right"/>
    </xf>
    <xf numFmtId="41" fontId="154" fillId="54" borderId="33" xfId="1033" applyNumberFormat="1" applyFont="1" applyFill="1" applyBorder="1" applyAlignment="1">
      <alignment horizontal="right"/>
    </xf>
    <xf numFmtId="41" fontId="154" fillId="0" borderId="33" xfId="1033" applyNumberFormat="1" applyFont="1" applyBorder="1" applyAlignment="1">
      <alignment horizontal="right"/>
    </xf>
    <xf numFmtId="164" fontId="67" fillId="94" borderId="0" xfId="1033" applyNumberFormat="1" applyFont="1" applyFill="1" applyAlignment="1">
      <alignment horizontal="right"/>
    </xf>
    <xf numFmtId="164" fontId="154" fillId="94" borderId="0" xfId="1033" applyNumberFormat="1" applyFont="1" applyFill="1" applyAlignment="1">
      <alignment horizontal="right"/>
    </xf>
    <xf numFmtId="164" fontId="154" fillId="96" borderId="33" xfId="1033" applyNumberFormat="1" applyFont="1" applyFill="1" applyBorder="1" applyAlignment="1">
      <alignment horizontal="right"/>
    </xf>
    <xf numFmtId="164" fontId="154" fillId="54" borderId="0" xfId="1033" applyNumberFormat="1" applyFont="1" applyFill="1" applyAlignment="1">
      <alignment horizontal="right"/>
    </xf>
    <xf numFmtId="202" fontId="228" fillId="54" borderId="0" xfId="1110" applyNumberFormat="1" applyFont="1" applyFill="1" applyBorder="1" applyAlignment="1" applyProtection="1">
      <alignment horizontal="right"/>
    </xf>
    <xf numFmtId="202" fontId="190" fillId="54" borderId="0" xfId="1110" applyNumberFormat="1" applyFont="1" applyFill="1" applyBorder="1" applyAlignment="1" applyProtection="1">
      <alignment horizontal="right"/>
    </xf>
    <xf numFmtId="202" fontId="190" fillId="0" borderId="0" xfId="1110" applyNumberFormat="1" applyFont="1" applyFill="1" applyBorder="1" applyAlignment="1" applyProtection="1">
      <alignment horizontal="right"/>
    </xf>
    <xf numFmtId="164" fontId="67" fillId="96" borderId="0" xfId="724" applyNumberFormat="1" applyFont="1" applyFill="1" applyAlignment="1" applyProtection="1">
      <alignment vertical="top"/>
    </xf>
    <xf numFmtId="0" fontId="190" fillId="96" borderId="0" xfId="1033" applyFont="1" applyFill="1" applyAlignment="1">
      <alignment vertical="top"/>
    </xf>
    <xf numFmtId="203" fontId="228" fillId="96" borderId="0" xfId="1110" applyNumberFormat="1" applyFont="1" applyFill="1" applyBorder="1" applyAlignment="1" applyProtection="1">
      <alignment horizontal="right" vertical="top"/>
    </xf>
    <xf numFmtId="203" fontId="190" fillId="96" borderId="0" xfId="1110" applyNumberFormat="1" applyFont="1" applyFill="1" applyBorder="1" applyAlignment="1" applyProtection="1">
      <alignment horizontal="right" vertical="top"/>
    </xf>
    <xf numFmtId="203" fontId="190" fillId="0" borderId="0" xfId="1110" applyNumberFormat="1" applyFont="1" applyFill="1" applyBorder="1" applyAlignment="1" applyProtection="1">
      <alignment horizontal="right" vertical="top"/>
    </xf>
    <xf numFmtId="250" fontId="154" fillId="94" borderId="0" xfId="1033" applyNumberFormat="1" applyFont="1" applyFill="1" applyAlignment="1">
      <alignment horizontal="right"/>
    </xf>
    <xf numFmtId="164" fontId="227" fillId="0" borderId="0" xfId="724" applyNumberFormat="1" applyFont="1" applyFill="1" applyAlignment="1" applyProtection="1">
      <alignment vertical="top"/>
    </xf>
    <xf numFmtId="164" fontId="67" fillId="0" borderId="0" xfId="724" applyNumberFormat="1" applyFont="1" applyFill="1" applyAlignment="1" applyProtection="1">
      <alignment vertical="top"/>
    </xf>
    <xf numFmtId="164" fontId="154" fillId="0" borderId="0" xfId="724" applyNumberFormat="1" applyFont="1" applyFill="1" applyAlignment="1" applyProtection="1">
      <alignment vertical="top"/>
    </xf>
    <xf numFmtId="164" fontId="154" fillId="0" borderId="0" xfId="1033" applyNumberFormat="1" applyFont="1" applyAlignment="1">
      <alignment vertical="top"/>
    </xf>
    <xf numFmtId="164" fontId="154" fillId="0" borderId="0" xfId="1033" applyNumberFormat="1" applyFont="1" applyAlignment="1">
      <alignment horizontal="right" vertical="top"/>
    </xf>
    <xf numFmtId="0" fontId="67" fillId="94" borderId="0" xfId="0" applyFont="1" applyFill="1" applyAlignment="1">
      <alignment horizontal="left"/>
    </xf>
    <xf numFmtId="0" fontId="154" fillId="94" borderId="0" xfId="0" applyFont="1" applyFill="1" applyAlignment="1">
      <alignment horizontal="left"/>
    </xf>
    <xf numFmtId="164" fontId="67" fillId="0" borderId="0" xfId="1033" applyNumberFormat="1" applyFont="1" applyAlignment="1">
      <alignment horizontal="right" vertical="top"/>
    </xf>
    <xf numFmtId="164" fontId="154" fillId="96" borderId="0" xfId="724" applyNumberFormat="1" applyFont="1" applyFill="1" applyAlignment="1" applyProtection="1">
      <alignment vertical="top"/>
    </xf>
    <xf numFmtId="164" fontId="154" fillId="96" borderId="0" xfId="1033" applyNumberFormat="1" applyFont="1" applyFill="1" applyAlignment="1">
      <alignment horizontal="right" vertical="top"/>
    </xf>
    <xf numFmtId="164" fontId="227" fillId="0" borderId="0" xfId="1033" applyNumberFormat="1" applyFont="1" applyAlignment="1">
      <alignment horizontal="right" vertical="top"/>
    </xf>
    <xf numFmtId="164" fontId="227" fillId="0" borderId="0" xfId="724" applyNumberFormat="1" applyFont="1" applyFill="1" applyAlignment="1" applyProtection="1">
      <alignment horizontal="right" vertical="top" indent="1"/>
    </xf>
    <xf numFmtId="164" fontId="67" fillId="0" borderId="0" xfId="724" applyNumberFormat="1" applyFont="1" applyFill="1" applyAlignment="1" applyProtection="1">
      <alignment horizontal="right" vertical="top" indent="1"/>
    </xf>
    <xf numFmtId="0" fontId="67" fillId="97" borderId="0" xfId="1033" applyFont="1" applyFill="1"/>
    <xf numFmtId="0" fontId="154" fillId="97" borderId="0" xfId="1033" applyFont="1" applyFill="1"/>
    <xf numFmtId="253" fontId="154" fillId="94" borderId="0" xfId="1033" applyNumberFormat="1" applyFont="1" applyFill="1" applyAlignment="1">
      <alignment horizontal="right"/>
    </xf>
    <xf numFmtId="0" fontId="154" fillId="96" borderId="0" xfId="1033" applyFont="1" applyFill="1" applyAlignment="1">
      <alignment horizontal="left"/>
    </xf>
    <xf numFmtId="164" fontId="227" fillId="0" borderId="0" xfId="1033" applyNumberFormat="1" applyFont="1" applyAlignment="1">
      <alignment horizontal="right"/>
    </xf>
    <xf numFmtId="164" fontId="154" fillId="0" borderId="0" xfId="1033" applyNumberFormat="1" applyFont="1" applyAlignment="1">
      <alignment horizontal="left" indent="1"/>
    </xf>
    <xf numFmtId="164" fontId="227" fillId="96" borderId="0" xfId="724" applyNumberFormat="1" applyFont="1" applyFill="1" applyAlignment="1" applyProtection="1">
      <alignment vertical="top"/>
    </xf>
    <xf numFmtId="164" fontId="154" fillId="96" borderId="0" xfId="1033" applyNumberFormat="1" applyFont="1" applyFill="1" applyAlignment="1">
      <alignment vertical="top"/>
    </xf>
    <xf numFmtId="0" fontId="194" fillId="94" borderId="80" xfId="1033" applyFont="1" applyFill="1" applyBorder="1"/>
    <xf numFmtId="0" fontId="194" fillId="94" borderId="5" xfId="1033" applyFont="1" applyFill="1" applyBorder="1"/>
    <xf numFmtId="0" fontId="194" fillId="94" borderId="48" xfId="1033" applyFont="1" applyFill="1" applyBorder="1"/>
    <xf numFmtId="0" fontId="194" fillId="0" borderId="0" xfId="1033" applyFont="1"/>
    <xf numFmtId="0" fontId="196" fillId="54" borderId="1" xfId="1033" applyFont="1" applyFill="1" applyBorder="1"/>
    <xf numFmtId="0" fontId="196" fillId="54" borderId="0" xfId="1033" applyFont="1" applyFill="1"/>
    <xf numFmtId="0" fontId="196" fillId="54" borderId="17" xfId="1033" applyFont="1" applyFill="1" applyBorder="1"/>
    <xf numFmtId="0" fontId="196" fillId="0" borderId="0" xfId="1033" applyFont="1"/>
    <xf numFmtId="0" fontId="196" fillId="0" borderId="1" xfId="1033" applyFont="1" applyBorder="1"/>
    <xf numFmtId="49" fontId="194" fillId="54" borderId="58" xfId="0" quotePrefix="1" applyNumberFormat="1" applyFont="1" applyFill="1" applyBorder="1" applyAlignment="1">
      <alignment horizontal="right"/>
    </xf>
    <xf numFmtId="17" fontId="189" fillId="54" borderId="17" xfId="0" quotePrefix="1" applyNumberFormat="1" applyFont="1" applyFill="1" applyBorder="1" applyAlignment="1">
      <alignment horizontal="right"/>
    </xf>
    <xf numFmtId="0" fontId="189" fillId="54" borderId="0" xfId="1033" applyFont="1" applyFill="1"/>
    <xf numFmtId="0" fontId="194" fillId="54" borderId="1" xfId="1033" applyFont="1" applyFill="1" applyBorder="1"/>
    <xf numFmtId="0" fontId="194" fillId="54" borderId="0" xfId="1033" applyFont="1" applyFill="1"/>
    <xf numFmtId="0" fontId="194" fillId="54" borderId="60" xfId="0" applyFont="1" applyFill="1" applyBorder="1"/>
    <xf numFmtId="0" fontId="189" fillId="54" borderId="1" xfId="1033" applyFont="1" applyFill="1" applyBorder="1" applyAlignment="1">
      <alignment horizontal="left" indent="1"/>
    </xf>
    <xf numFmtId="0" fontId="189" fillId="54" borderId="0" xfId="1033" applyFont="1" applyFill="1" applyAlignment="1">
      <alignment horizontal="left" indent="1"/>
    </xf>
    <xf numFmtId="0" fontId="194" fillId="96" borderId="81" xfId="0" applyFont="1" applyFill="1" applyBorder="1"/>
    <xf numFmtId="0" fontId="189" fillId="54" borderId="17" xfId="0" applyFont="1" applyFill="1" applyBorder="1"/>
    <xf numFmtId="0" fontId="189" fillId="96" borderId="0" xfId="1033" applyFont="1" applyFill="1" applyAlignment="1">
      <alignment horizontal="left" indent="1"/>
    </xf>
    <xf numFmtId="164" fontId="194" fillId="96" borderId="60" xfId="0" applyNumberFormat="1" applyFont="1" applyFill="1" applyBorder="1"/>
    <xf numFmtId="164" fontId="189" fillId="54" borderId="17" xfId="0" applyNumberFormat="1" applyFont="1" applyFill="1" applyBorder="1"/>
    <xf numFmtId="164" fontId="194" fillId="0" borderId="60" xfId="0" applyNumberFormat="1" applyFont="1" applyBorder="1"/>
    <xf numFmtId="164" fontId="189" fillId="96" borderId="17" xfId="0" applyNumberFormat="1" applyFont="1" applyFill="1" applyBorder="1"/>
    <xf numFmtId="164" fontId="194" fillId="0" borderId="61" xfId="0" applyNumberFormat="1" applyFont="1" applyBorder="1"/>
    <xf numFmtId="0" fontId="189" fillId="0" borderId="1" xfId="1033" applyFont="1" applyBorder="1"/>
    <xf numFmtId="249" fontId="189" fillId="96" borderId="17" xfId="0" applyNumberFormat="1" applyFont="1" applyFill="1" applyBorder="1"/>
    <xf numFmtId="0" fontId="189" fillId="54" borderId="36" xfId="1033" applyFont="1" applyFill="1" applyBorder="1"/>
    <xf numFmtId="0" fontId="189" fillId="54" borderId="33" xfId="1033" applyFont="1" applyFill="1" applyBorder="1"/>
    <xf numFmtId="0" fontId="189" fillId="96" borderId="33" xfId="1033" applyFont="1" applyFill="1" applyBorder="1"/>
    <xf numFmtId="0" fontId="196" fillId="96" borderId="1" xfId="1033" applyFont="1" applyFill="1" applyBorder="1"/>
    <xf numFmtId="17" fontId="194" fillId="96" borderId="58" xfId="0" applyNumberFormat="1" applyFont="1" applyFill="1" applyBorder="1" applyAlignment="1">
      <alignment horizontal="right"/>
    </xf>
    <xf numFmtId="17" fontId="189" fillId="96" borderId="0" xfId="0" applyNumberFormat="1" applyFont="1" applyFill="1" applyAlignment="1">
      <alignment horizontal="right"/>
    </xf>
    <xf numFmtId="0" fontId="189" fillId="96" borderId="0" xfId="0" applyFont="1" applyFill="1"/>
    <xf numFmtId="17" fontId="189" fillId="96" borderId="17" xfId="0" quotePrefix="1" applyNumberFormat="1" applyFont="1" applyFill="1" applyBorder="1" applyAlignment="1">
      <alignment horizontal="right"/>
    </xf>
    <xf numFmtId="0" fontId="189" fillId="96" borderId="1" xfId="1033" applyFont="1" applyFill="1" applyBorder="1"/>
    <xf numFmtId="0" fontId="194" fillId="96" borderId="59" xfId="0" applyFont="1" applyFill="1" applyBorder="1"/>
    <xf numFmtId="0" fontId="189" fillId="96" borderId="70" xfId="0" applyFont="1" applyFill="1" applyBorder="1" applyAlignment="1">
      <alignment horizontal="right"/>
    </xf>
    <xf numFmtId="0" fontId="189" fillId="96" borderId="7" xfId="0" applyFont="1" applyFill="1" applyBorder="1" applyAlignment="1">
      <alignment horizontal="right"/>
    </xf>
    <xf numFmtId="0" fontId="189" fillId="96" borderId="55" xfId="0" applyFont="1" applyFill="1" applyBorder="1" applyAlignment="1">
      <alignment horizontal="right"/>
    </xf>
    <xf numFmtId="0" fontId="194" fillId="96" borderId="1" xfId="1033" applyFont="1" applyFill="1" applyBorder="1"/>
    <xf numFmtId="0" fontId="194" fillId="96" borderId="60" xfId="1033" applyFont="1" applyFill="1" applyBorder="1"/>
    <xf numFmtId="164" fontId="189" fillId="96" borderId="0" xfId="1033" applyNumberFormat="1" applyFont="1" applyFill="1"/>
    <xf numFmtId="0" fontId="189" fillId="96" borderId="1" xfId="1033" applyFont="1" applyFill="1" applyBorder="1" applyAlignment="1">
      <alignment horizontal="left" indent="1"/>
    </xf>
    <xf numFmtId="164" fontId="194" fillId="96" borderId="0" xfId="1033" applyNumberFormat="1" applyFont="1" applyFill="1"/>
    <xf numFmtId="164" fontId="194" fillId="96" borderId="60" xfId="1033" applyNumberFormat="1" applyFont="1" applyFill="1" applyBorder="1"/>
    <xf numFmtId="233" fontId="189" fillId="96" borderId="0" xfId="1033" applyNumberFormat="1" applyFont="1" applyFill="1"/>
    <xf numFmtId="202" fontId="189" fillId="96" borderId="17" xfId="751" applyNumberFormat="1" applyFont="1" applyFill="1" applyBorder="1" applyAlignment="1" applyProtection="1">
      <alignment horizontal="right"/>
    </xf>
    <xf numFmtId="0" fontId="194" fillId="0" borderId="1" xfId="1033" applyFont="1" applyBorder="1"/>
    <xf numFmtId="0" fontId="194" fillId="54" borderId="36" xfId="1033" applyFont="1" applyFill="1" applyBorder="1"/>
    <xf numFmtId="0" fontId="194" fillId="54" borderId="33" xfId="1033" applyFont="1" applyFill="1" applyBorder="1"/>
    <xf numFmtId="0" fontId="194" fillId="96" borderId="33" xfId="1033" applyFont="1" applyFill="1" applyBorder="1"/>
    <xf numFmtId="0" fontId="194" fillId="97" borderId="5" xfId="1033" applyFont="1" applyFill="1" applyBorder="1"/>
    <xf numFmtId="0" fontId="194" fillId="97" borderId="48" xfId="1033" applyFont="1" applyFill="1" applyBorder="1"/>
    <xf numFmtId="0" fontId="189" fillId="96" borderId="0" xfId="1033" applyFont="1" applyFill="1" applyAlignment="1">
      <alignment horizontal="right"/>
    </xf>
    <xf numFmtId="0" fontId="189" fillId="96" borderId="7" xfId="1033" applyFont="1" applyFill="1" applyBorder="1" applyAlignment="1">
      <alignment horizontal="right"/>
    </xf>
    <xf numFmtId="0" fontId="189" fillId="96" borderId="7" xfId="0" applyFont="1" applyFill="1" applyBorder="1"/>
    <xf numFmtId="0" fontId="189" fillId="96" borderId="17" xfId="1033" applyFont="1" applyFill="1" applyBorder="1"/>
    <xf numFmtId="0" fontId="189" fillId="0" borderId="1" xfId="1033" applyFont="1" applyBorder="1" applyAlignment="1">
      <alignment horizontal="left" indent="1"/>
    </xf>
    <xf numFmtId="0" fontId="189" fillId="0" borderId="0" xfId="1033" applyFont="1" applyAlignment="1">
      <alignment horizontal="left" indent="1"/>
    </xf>
    <xf numFmtId="164" fontId="189" fillId="96" borderId="17" xfId="1033" applyNumberFormat="1" applyFont="1" applyFill="1" applyBorder="1"/>
    <xf numFmtId="164" fontId="189" fillId="96" borderId="20" xfId="1033" applyNumberFormat="1" applyFont="1" applyFill="1" applyBorder="1"/>
    <xf numFmtId="0" fontId="189" fillId="0" borderId="36" xfId="1033" applyFont="1" applyBorder="1"/>
    <xf numFmtId="0" fontId="189" fillId="0" borderId="33" xfId="1033" applyFont="1" applyBorder="1"/>
    <xf numFmtId="0" fontId="189" fillId="54" borderId="47" xfId="1033" applyFont="1" applyFill="1" applyBorder="1"/>
    <xf numFmtId="41" fontId="218" fillId="96" borderId="0" xfId="1033" applyNumberFormat="1" applyFont="1" applyFill="1"/>
    <xf numFmtId="233" fontId="159" fillId="96" borderId="0" xfId="1033" applyNumberFormat="1" applyFont="1" applyFill="1"/>
    <xf numFmtId="203" fontId="171" fillId="96" borderId="60" xfId="1105" applyNumberFormat="1" applyFont="1" applyFill="1" applyBorder="1" applyProtection="1"/>
    <xf numFmtId="233" fontId="168" fillId="96" borderId="0" xfId="724" applyNumberFormat="1" applyFont="1" applyFill="1" applyBorder="1" applyProtection="1"/>
    <xf numFmtId="37" fontId="168" fillId="96" borderId="0" xfId="1033" applyNumberFormat="1" applyFont="1" applyFill="1"/>
    <xf numFmtId="233" fontId="168" fillId="96" borderId="0" xfId="724" applyNumberFormat="1" applyFont="1" applyFill="1" applyBorder="1" applyAlignment="1" applyProtection="1">
      <alignment horizontal="right"/>
    </xf>
    <xf numFmtId="164" fontId="176" fillId="96" borderId="0" xfId="770" applyNumberFormat="1" applyFont="1" applyFill="1" applyBorder="1" applyAlignment="1" applyProtection="1">
      <alignment horizontal="right" vertical="center"/>
    </xf>
    <xf numFmtId="233" fontId="176" fillId="96" borderId="65" xfId="770" applyNumberFormat="1" applyFont="1" applyFill="1" applyBorder="1" applyAlignment="1" applyProtection="1">
      <alignment horizontal="right" vertical="center"/>
    </xf>
    <xf numFmtId="202" fontId="179" fillId="96" borderId="0" xfId="1105" applyNumberFormat="1" applyFont="1" applyFill="1" applyBorder="1" applyAlignment="1" applyProtection="1">
      <alignment horizontal="right"/>
    </xf>
    <xf numFmtId="164" fontId="157" fillId="96" borderId="74" xfId="1033" applyNumberFormat="1" applyFont="1" applyFill="1" applyBorder="1" applyAlignment="1">
      <alignment horizontal="right"/>
    </xf>
    <xf numFmtId="0" fontId="157" fillId="96" borderId="76" xfId="1033" applyFont="1" applyFill="1" applyBorder="1" applyAlignment="1">
      <alignment horizontal="right"/>
    </xf>
    <xf numFmtId="164" fontId="157" fillId="96" borderId="33" xfId="1033" applyNumberFormat="1" applyFont="1" applyFill="1" applyBorder="1" applyAlignment="1">
      <alignment horizontal="right"/>
    </xf>
    <xf numFmtId="164" fontId="157" fillId="96" borderId="60" xfId="1033" applyNumberFormat="1" applyFont="1" applyFill="1" applyBorder="1" applyAlignment="1">
      <alignment horizontal="right"/>
    </xf>
    <xf numFmtId="164" fontId="67" fillId="96" borderId="33" xfId="1033" applyNumberFormat="1" applyFont="1" applyFill="1" applyBorder="1" applyAlignment="1">
      <alignment horizontal="right"/>
    </xf>
    <xf numFmtId="164" fontId="67" fillId="96" borderId="0" xfId="1033" applyNumberFormat="1" applyFont="1" applyFill="1" applyAlignment="1">
      <alignment horizontal="right"/>
    </xf>
    <xf numFmtId="49" fontId="160" fillId="96" borderId="0" xfId="1033" applyNumberFormat="1" applyFont="1" applyFill="1" applyAlignment="1">
      <alignment horizontal="left" wrapText="1" indent="1"/>
    </xf>
    <xf numFmtId="0" fontId="161" fillId="96" borderId="35" xfId="1033" applyFont="1" applyFill="1" applyBorder="1" applyAlignment="1">
      <alignment horizontal="left"/>
    </xf>
    <xf numFmtId="0" fontId="161" fillId="96" borderId="35" xfId="1033" applyFont="1" applyFill="1" applyBorder="1"/>
    <xf numFmtId="0" fontId="160" fillId="96" borderId="35" xfId="1033" applyFont="1" applyFill="1" applyBorder="1"/>
    <xf numFmtId="233" fontId="219" fillId="0" borderId="0" xfId="753" applyNumberFormat="1" applyFont="1" applyFill="1" applyBorder="1" applyProtection="1"/>
    <xf numFmtId="41" fontId="219" fillId="0" borderId="0" xfId="753" applyNumberFormat="1" applyFont="1" applyFill="1" applyBorder="1" applyProtection="1"/>
    <xf numFmtId="233" fontId="219" fillId="0" borderId="5" xfId="753" applyNumberFormat="1" applyFont="1" applyFill="1" applyBorder="1" applyProtection="1"/>
    <xf numFmtId="233" fontId="219" fillId="96" borderId="20" xfId="753" applyNumberFormat="1" applyFont="1" applyFill="1" applyBorder="1" applyProtection="1"/>
    <xf numFmtId="233" fontId="219" fillId="96" borderId="7" xfId="753" applyNumberFormat="1" applyFont="1" applyFill="1" applyBorder="1" applyProtection="1"/>
    <xf numFmtId="233" fontId="219" fillId="96" borderId="5" xfId="753" applyNumberFormat="1" applyFont="1" applyFill="1" applyBorder="1" applyProtection="1"/>
    <xf numFmtId="233" fontId="219" fillId="96" borderId="65" xfId="753" applyNumberFormat="1" applyFont="1" applyFill="1" applyBorder="1" applyProtection="1"/>
    <xf numFmtId="41" fontId="161" fillId="0" borderId="65" xfId="1033" applyNumberFormat="1" applyFont="1" applyBorder="1"/>
    <xf numFmtId="37" fontId="230" fillId="54" borderId="0" xfId="1033" applyNumberFormat="1" applyFont="1" applyFill="1" applyAlignment="1">
      <alignment horizontal="left"/>
    </xf>
    <xf numFmtId="0" fontId="231" fillId="96" borderId="0" xfId="0" applyFont="1" applyFill="1"/>
    <xf numFmtId="0" fontId="176" fillId="96" borderId="0" xfId="0" applyFont="1" applyFill="1" applyAlignment="1">
      <alignment horizontal="right" wrapText="1"/>
    </xf>
    <xf numFmtId="0" fontId="176" fillId="0" borderId="0" xfId="0" applyFont="1" applyAlignment="1">
      <alignment horizontal="left"/>
    </xf>
    <xf numFmtId="202" fontId="179" fillId="96" borderId="0" xfId="1562" applyNumberFormat="1" applyFont="1" applyFill="1" applyBorder="1" applyAlignment="1" applyProtection="1">
      <alignment horizontal="right"/>
    </xf>
    <xf numFmtId="0" fontId="178" fillId="0" borderId="0" xfId="0" applyFont="1"/>
    <xf numFmtId="0" fontId="184" fillId="96" borderId="0" xfId="0" applyFont="1" applyFill="1" applyAlignment="1">
      <alignment horizontal="left" vertical="center" indent="3"/>
    </xf>
    <xf numFmtId="203" fontId="168" fillId="96" borderId="0" xfId="1562" applyNumberFormat="1" applyFont="1" applyFill="1" applyBorder="1" applyAlignment="1" applyProtection="1">
      <alignment horizontal="right" vertical="center"/>
    </xf>
    <xf numFmtId="0" fontId="188" fillId="96" borderId="0" xfId="1033" applyFont="1" applyFill="1"/>
    <xf numFmtId="37" fontId="158" fillId="96" borderId="0" xfId="1033" applyNumberFormat="1" applyFont="1" applyFill="1" applyAlignment="1">
      <alignment horizontal="left"/>
    </xf>
    <xf numFmtId="37" fontId="188" fillId="0" borderId="0" xfId="1033" applyNumberFormat="1" applyFont="1" applyAlignment="1">
      <alignment horizontal="left"/>
    </xf>
    <xf numFmtId="37" fontId="158" fillId="0" borderId="0" xfId="1033" applyNumberFormat="1" applyFont="1" applyAlignment="1">
      <alignment horizontal="left"/>
    </xf>
    <xf numFmtId="0" fontId="178" fillId="96" borderId="0" xfId="1033" applyFont="1" applyFill="1"/>
    <xf numFmtId="37" fontId="190" fillId="96" borderId="0" xfId="1033" applyNumberFormat="1" applyFont="1" applyFill="1" applyAlignment="1">
      <alignment wrapText="1"/>
    </xf>
    <xf numFmtId="193" fontId="67" fillId="96" borderId="0" xfId="1563" applyNumberFormat="1" applyFont="1" applyFill="1" applyBorder="1" applyAlignment="1" applyProtection="1">
      <alignment horizontal="right"/>
    </xf>
    <xf numFmtId="193" fontId="154" fillId="96" borderId="0" xfId="1563" applyNumberFormat="1" applyFont="1" applyFill="1" applyBorder="1" applyAlignment="1" applyProtection="1">
      <alignment horizontal="right"/>
    </xf>
    <xf numFmtId="0" fontId="154" fillId="96" borderId="0" xfId="1033" applyFont="1" applyFill="1" applyAlignment="1">
      <alignment horizontal="left" indent="1"/>
    </xf>
    <xf numFmtId="37" fontId="154" fillId="96" borderId="0" xfId="1033" applyNumberFormat="1" applyFont="1" applyFill="1"/>
    <xf numFmtId="0" fontId="232" fillId="0" borderId="0" xfId="0" applyFont="1"/>
    <xf numFmtId="37" fontId="67" fillId="97" borderId="0" xfId="1033" applyNumberFormat="1" applyFont="1" applyFill="1"/>
    <xf numFmtId="41" fontId="67" fillId="97" borderId="20" xfId="1033" applyNumberFormat="1" applyFont="1" applyFill="1" applyBorder="1" applyAlignment="1">
      <alignment horizontal="right"/>
    </xf>
    <xf numFmtId="41" fontId="154" fillId="97" borderId="20" xfId="1033" applyNumberFormat="1" applyFont="1" applyFill="1" applyBorder="1" applyAlignment="1">
      <alignment horizontal="right"/>
    </xf>
    <xf numFmtId="41" fontId="154" fillId="96" borderId="33" xfId="1033" applyNumberFormat="1" applyFont="1" applyFill="1" applyBorder="1" applyAlignment="1">
      <alignment horizontal="right"/>
    </xf>
    <xf numFmtId="37" fontId="154" fillId="97" borderId="0" xfId="1033" applyNumberFormat="1" applyFont="1" applyFill="1"/>
    <xf numFmtId="164" fontId="67" fillId="97" borderId="0" xfId="1033" applyNumberFormat="1" applyFont="1" applyFill="1" applyAlignment="1">
      <alignment horizontal="right"/>
    </xf>
    <xf numFmtId="164" fontId="154" fillId="97" borderId="0" xfId="1033" applyNumberFormat="1" applyFont="1" applyFill="1" applyAlignment="1">
      <alignment horizontal="right"/>
    </xf>
    <xf numFmtId="164" fontId="154" fillId="96" borderId="0" xfId="1033" applyNumberFormat="1" applyFont="1" applyFill="1" applyAlignment="1">
      <alignment horizontal="right"/>
    </xf>
    <xf numFmtId="0" fontId="190" fillId="54" borderId="0" xfId="1033" applyFont="1" applyFill="1"/>
    <xf numFmtId="202" fontId="190" fillId="96" borderId="0" xfId="1110" applyNumberFormat="1" applyFont="1" applyFill="1" applyBorder="1" applyAlignment="1" applyProtection="1">
      <alignment horizontal="right"/>
    </xf>
    <xf numFmtId="164" fontId="154" fillId="96" borderId="0" xfId="1563" applyNumberFormat="1" applyFont="1" applyFill="1" applyAlignment="1" applyProtection="1">
      <alignment vertical="top"/>
    </xf>
    <xf numFmtId="0" fontId="154" fillId="54" borderId="0" xfId="1033" applyFont="1" applyFill="1" applyAlignment="1">
      <alignment vertical="top"/>
    </xf>
    <xf numFmtId="41" fontId="67" fillId="96" borderId="0" xfId="1033" applyNumberFormat="1" applyFont="1" applyFill="1"/>
    <xf numFmtId="41" fontId="154" fillId="96" borderId="0" xfId="1033" applyNumberFormat="1" applyFont="1" applyFill="1"/>
    <xf numFmtId="0" fontId="190" fillId="96" borderId="0" xfId="1033" applyFont="1" applyFill="1" applyAlignment="1">
      <alignment vertical="center"/>
    </xf>
    <xf numFmtId="0" fontId="154" fillId="96" borderId="0" xfId="1033" applyFont="1" applyFill="1" applyAlignment="1">
      <alignment horizontal="left" vertical="center" indent="1"/>
    </xf>
    <xf numFmtId="0" fontId="154" fillId="96" borderId="33" xfId="1033" applyFont="1" applyFill="1" applyBorder="1" applyAlignment="1">
      <alignment horizontal="left" vertical="center" indent="1"/>
    </xf>
    <xf numFmtId="0" fontId="234" fillId="0" borderId="0" xfId="0" applyFont="1"/>
    <xf numFmtId="0" fontId="189" fillId="94" borderId="0" xfId="1033" applyFont="1" applyFill="1"/>
    <xf numFmtId="0" fontId="189" fillId="54" borderId="0" xfId="1033" applyFont="1" applyFill="1" applyAlignment="1">
      <alignment vertical="top"/>
    </xf>
    <xf numFmtId="0" fontId="153" fillId="96" borderId="0" xfId="0" applyFont="1" applyFill="1" applyAlignment="1">
      <alignment horizontal="left" vertical="center" indent="2"/>
    </xf>
    <xf numFmtId="0" fontId="151" fillId="96" borderId="0" xfId="0" applyFont="1" applyFill="1" applyAlignment="1">
      <alignment horizontal="left" vertical="center" indent="3"/>
    </xf>
    <xf numFmtId="0" fontId="153" fillId="96" borderId="0" xfId="0" applyFont="1" applyFill="1" applyAlignment="1">
      <alignment horizontal="left" vertical="center"/>
    </xf>
    <xf numFmtId="0" fontId="153" fillId="54" borderId="0" xfId="0" applyFont="1" applyFill="1" applyAlignment="1">
      <alignment horizontal="left" vertical="center"/>
    </xf>
    <xf numFmtId="0" fontId="184" fillId="0" borderId="0" xfId="0" applyFont="1" applyAlignment="1">
      <alignment horizontal="left" vertical="center" indent="3"/>
    </xf>
    <xf numFmtId="0" fontId="153" fillId="0" borderId="0" xfId="0" applyFont="1" applyAlignment="1">
      <alignment horizontal="left" vertical="center" indent="2"/>
    </xf>
    <xf numFmtId="187" fontId="154" fillId="96" borderId="0" xfId="1033" applyNumberFormat="1" applyFont="1" applyFill="1" applyAlignment="1">
      <alignment horizontal="right"/>
    </xf>
    <xf numFmtId="187" fontId="154" fillId="96" borderId="33" xfId="1033" applyNumberFormat="1" applyFont="1" applyFill="1" applyBorder="1" applyAlignment="1">
      <alignment horizontal="right"/>
    </xf>
    <xf numFmtId="0" fontId="154" fillId="96" borderId="20" xfId="1033" applyFont="1" applyFill="1" applyBorder="1"/>
    <xf numFmtId="0" fontId="233" fillId="96" borderId="20" xfId="1033" applyFont="1" applyFill="1" applyBorder="1"/>
    <xf numFmtId="255" fontId="154" fillId="96" borderId="20" xfId="1033" applyNumberFormat="1" applyFont="1" applyFill="1" applyBorder="1" applyAlignment="1">
      <alignment horizontal="right"/>
    </xf>
    <xf numFmtId="261" fontId="154" fillId="96" borderId="0" xfId="751" applyNumberFormat="1" applyFont="1" applyFill="1" applyBorder="1" applyAlignment="1" applyProtection="1">
      <alignment horizontal="right"/>
    </xf>
    <xf numFmtId="193" fontId="228" fillId="97" borderId="0" xfId="1563" applyNumberFormat="1" applyFont="1" applyFill="1" applyBorder="1" applyAlignment="1" applyProtection="1"/>
    <xf numFmtId="193" fontId="190" fillId="94" borderId="0" xfId="1563" applyNumberFormat="1" applyFont="1" applyFill="1" applyBorder="1" applyAlignment="1" applyProtection="1"/>
    <xf numFmtId="193" fontId="190" fillId="97" borderId="0" xfId="1563" applyNumberFormat="1" applyFont="1" applyFill="1" applyBorder="1" applyAlignment="1" applyProtection="1"/>
    <xf numFmtId="41" fontId="67" fillId="0" borderId="0" xfId="1033" applyNumberFormat="1" applyFont="1"/>
    <xf numFmtId="233" fontId="154" fillId="96" borderId="0" xfId="1033" applyNumberFormat="1" applyFont="1" applyFill="1" applyAlignment="1">
      <alignment horizontal="right"/>
    </xf>
    <xf numFmtId="0" fontId="67" fillId="94" borderId="63" xfId="1033" applyFont="1" applyFill="1" applyBorder="1"/>
    <xf numFmtId="164" fontId="154" fillId="96" borderId="0" xfId="1033" applyNumberFormat="1" applyFont="1" applyFill="1" applyAlignment="1">
      <alignment horizontal="left" indent="1"/>
    </xf>
    <xf numFmtId="0" fontId="67" fillId="0" borderId="0" xfId="1033" applyFont="1"/>
    <xf numFmtId="0" fontId="206" fillId="96" borderId="0" xfId="1033" applyFont="1" applyFill="1" applyAlignment="1">
      <alignment horizontal="left" vertical="top"/>
    </xf>
    <xf numFmtId="210" fontId="154" fillId="96" borderId="0" xfId="1033" applyNumberFormat="1" applyFont="1" applyFill="1"/>
    <xf numFmtId="210" fontId="154" fillId="96" borderId="33" xfId="1033" applyNumberFormat="1" applyFont="1" applyFill="1" applyBorder="1"/>
    <xf numFmtId="37" fontId="67" fillId="54" borderId="96" xfId="1033" applyNumberFormat="1" applyFont="1" applyFill="1" applyBorder="1" applyAlignment="1">
      <alignment horizontal="right" wrapText="1"/>
    </xf>
    <xf numFmtId="0" fontId="154" fillId="94" borderId="60" xfId="1033" applyFont="1" applyFill="1" applyBorder="1"/>
    <xf numFmtId="37" fontId="154" fillId="54" borderId="60" xfId="1033" applyNumberFormat="1" applyFont="1" applyFill="1" applyBorder="1"/>
    <xf numFmtId="37" fontId="190" fillId="54" borderId="33" xfId="1033" applyNumberFormat="1" applyFont="1" applyFill="1" applyBorder="1"/>
    <xf numFmtId="37" fontId="190" fillId="54" borderId="33" xfId="1033" applyNumberFormat="1" applyFont="1" applyFill="1" applyBorder="1" applyAlignment="1">
      <alignment wrapText="1"/>
    </xf>
    <xf numFmtId="0" fontId="67" fillId="96" borderId="33" xfId="1033" applyFont="1" applyFill="1" applyBorder="1" applyAlignment="1">
      <alignment horizontal="right" wrapText="1"/>
    </xf>
    <xf numFmtId="0" fontId="154" fillId="54" borderId="33" xfId="1033" applyFont="1" applyFill="1" applyBorder="1" applyAlignment="1">
      <alignment horizontal="right"/>
    </xf>
    <xf numFmtId="0" fontId="154" fillId="54" borderId="33" xfId="1033" applyFont="1" applyFill="1" applyBorder="1" applyAlignment="1">
      <alignment horizontal="right" wrapText="1"/>
    </xf>
    <xf numFmtId="37" fontId="154" fillId="54" borderId="33" xfId="1033" applyNumberFormat="1" applyFont="1" applyFill="1" applyBorder="1" applyAlignment="1">
      <alignment horizontal="right" wrapText="1"/>
    </xf>
    <xf numFmtId="202" fontId="154" fillId="54" borderId="0" xfId="805" applyNumberFormat="1" applyFont="1" applyFill="1" applyBorder="1" applyAlignment="1" applyProtection="1">
      <alignment horizontal="right"/>
    </xf>
    <xf numFmtId="202" fontId="154" fillId="97" borderId="0" xfId="805" applyNumberFormat="1" applyFont="1" applyFill="1" applyBorder="1" applyAlignment="1" applyProtection="1">
      <alignment horizontal="right"/>
    </xf>
    <xf numFmtId="248" fontId="190" fillId="54" borderId="0" xfId="751" applyNumberFormat="1" applyFont="1" applyFill="1" applyBorder="1" applyAlignment="1" applyProtection="1">
      <alignment horizontal="right"/>
    </xf>
    <xf numFmtId="193" fontId="154" fillId="96" borderId="33" xfId="1563" applyNumberFormat="1" applyFont="1" applyFill="1" applyBorder="1" applyAlignment="1" applyProtection="1">
      <alignment horizontal="right"/>
    </xf>
    <xf numFmtId="0" fontId="184" fillId="54" borderId="33" xfId="0" applyFont="1" applyFill="1" applyBorder="1" applyAlignment="1">
      <alignment horizontal="left" wrapText="1"/>
    </xf>
    <xf numFmtId="41" fontId="67" fillId="96" borderId="60" xfId="1033" applyNumberFormat="1" applyFont="1" applyFill="1" applyBorder="1" applyAlignment="1">
      <alignment horizontal="right"/>
    </xf>
    <xf numFmtId="41" fontId="67" fillId="0" borderId="60" xfId="1033" applyNumberFormat="1" applyFont="1" applyBorder="1" applyAlignment="1">
      <alignment horizontal="right"/>
    </xf>
    <xf numFmtId="41" fontId="67" fillId="97" borderId="68" xfId="1033" applyNumberFormat="1" applyFont="1" applyFill="1" applyBorder="1" applyAlignment="1">
      <alignment horizontal="right"/>
    </xf>
    <xf numFmtId="41" fontId="67" fillId="96" borderId="74" xfId="1033" applyNumberFormat="1" applyFont="1" applyFill="1" applyBorder="1" applyAlignment="1">
      <alignment horizontal="right"/>
    </xf>
    <xf numFmtId="164" fontId="67" fillId="97" borderId="60" xfId="1033" applyNumberFormat="1" applyFont="1" applyFill="1" applyBorder="1" applyAlignment="1">
      <alignment horizontal="right"/>
    </xf>
    <xf numFmtId="164" fontId="67" fillId="96" borderId="74" xfId="1033" applyNumberFormat="1" applyFont="1" applyFill="1" applyBorder="1" applyAlignment="1">
      <alignment horizontal="right"/>
    </xf>
    <xf numFmtId="164" fontId="67" fillId="96" borderId="60" xfId="1033" applyNumberFormat="1" applyFont="1" applyFill="1" applyBorder="1" applyAlignment="1">
      <alignment horizontal="right"/>
    </xf>
    <xf numFmtId="41" fontId="67" fillId="0" borderId="60" xfId="1033" applyNumberFormat="1" applyFont="1" applyBorder="1"/>
    <xf numFmtId="193" fontId="228" fillId="94" borderId="0" xfId="1563" applyNumberFormat="1" applyFont="1" applyFill="1" applyBorder="1" applyAlignment="1" applyProtection="1"/>
    <xf numFmtId="0" fontId="176" fillId="96" borderId="33" xfId="0" applyFont="1" applyFill="1" applyBorder="1" applyAlignment="1">
      <alignment horizontal="right" wrapText="1"/>
    </xf>
    <xf numFmtId="0" fontId="156" fillId="54" borderId="33" xfId="0" applyFont="1" applyFill="1" applyBorder="1" applyAlignment="1">
      <alignment horizontal="right"/>
    </xf>
    <xf numFmtId="41" fontId="154" fillId="97" borderId="0" xfId="1033" applyNumberFormat="1" applyFont="1" applyFill="1" applyAlignment="1">
      <alignment horizontal="right"/>
    </xf>
    <xf numFmtId="2" fontId="67" fillId="54" borderId="58" xfId="1033" applyNumberFormat="1" applyFont="1" applyFill="1" applyBorder="1" applyAlignment="1">
      <alignment horizontal="right"/>
    </xf>
    <xf numFmtId="2" fontId="154" fillId="0" borderId="0" xfId="1033" applyNumberFormat="1" applyFont="1" applyAlignment="1">
      <alignment horizontal="right"/>
    </xf>
    <xf numFmtId="2" fontId="67" fillId="54" borderId="0" xfId="1033" applyNumberFormat="1" applyFont="1" applyFill="1" applyAlignment="1">
      <alignment horizontal="right"/>
    </xf>
    <xf numFmtId="0" fontId="190" fillId="54" borderId="7" xfId="1033" applyFont="1" applyFill="1" applyBorder="1"/>
    <xf numFmtId="1" fontId="67" fillId="54" borderId="59" xfId="1033" applyNumberFormat="1" applyFont="1" applyFill="1" applyBorder="1" applyAlignment="1">
      <alignment horizontal="right"/>
    </xf>
    <xf numFmtId="1" fontId="154" fillId="0" borderId="7" xfId="1033" applyNumberFormat="1" applyFont="1" applyBorder="1" applyAlignment="1">
      <alignment horizontal="right"/>
    </xf>
    <xf numFmtId="1" fontId="67" fillId="54" borderId="0" xfId="1033" applyNumberFormat="1" applyFont="1" applyFill="1" applyAlignment="1">
      <alignment horizontal="right"/>
    </xf>
    <xf numFmtId="233" fontId="67" fillId="54" borderId="60" xfId="1033" applyNumberFormat="1" applyFont="1" applyFill="1" applyBorder="1"/>
    <xf numFmtId="233" fontId="154" fillId="54" borderId="0" xfId="1033" applyNumberFormat="1" applyFont="1" applyFill="1"/>
    <xf numFmtId="233" fontId="67" fillId="54" borderId="0" xfId="1033" applyNumberFormat="1" applyFont="1" applyFill="1"/>
    <xf numFmtId="233" fontId="154" fillId="0" borderId="0" xfId="1033" applyNumberFormat="1" applyFont="1" applyAlignment="1">
      <alignment horizontal="right"/>
    </xf>
    <xf numFmtId="202" fontId="154" fillId="0" borderId="0" xfId="751" applyNumberFormat="1" applyFont="1" applyFill="1" applyBorder="1" applyAlignment="1" applyProtection="1">
      <alignment horizontal="right"/>
    </xf>
    <xf numFmtId="210" fontId="154" fillId="96" borderId="5" xfId="1033" applyNumberFormat="1" applyFont="1" applyFill="1" applyBorder="1"/>
    <xf numFmtId="233" fontId="154" fillId="0" borderId="5" xfId="1033" applyNumberFormat="1" applyFont="1" applyBorder="1" applyAlignment="1">
      <alignment horizontal="right"/>
    </xf>
    <xf numFmtId="202" fontId="154" fillId="0" borderId="5" xfId="751" applyNumberFormat="1" applyFont="1" applyFill="1" applyBorder="1" applyAlignment="1" applyProtection="1">
      <alignment horizontal="right"/>
    </xf>
    <xf numFmtId="233" fontId="67" fillId="54" borderId="61" xfId="1033" applyNumberFormat="1" applyFont="1" applyFill="1" applyBorder="1"/>
    <xf numFmtId="233" fontId="67" fillId="96" borderId="60" xfId="1033" applyNumberFormat="1" applyFont="1" applyFill="1" applyBorder="1"/>
    <xf numFmtId="233" fontId="67" fillId="96" borderId="0" xfId="1033" applyNumberFormat="1" applyFont="1" applyFill="1"/>
    <xf numFmtId="233" fontId="67" fillId="96" borderId="61" xfId="1033" applyNumberFormat="1" applyFont="1" applyFill="1" applyBorder="1"/>
    <xf numFmtId="233" fontId="154" fillId="96" borderId="5" xfId="1033" applyNumberFormat="1" applyFont="1" applyFill="1" applyBorder="1" applyAlignment="1">
      <alignment horizontal="right"/>
    </xf>
    <xf numFmtId="202" fontId="154" fillId="96" borderId="5" xfId="751" applyNumberFormat="1" applyFont="1" applyFill="1" applyBorder="1" applyAlignment="1" applyProtection="1">
      <alignment horizontal="right"/>
    </xf>
    <xf numFmtId="210" fontId="154" fillId="96" borderId="62" xfId="1033" applyNumberFormat="1" applyFont="1" applyFill="1" applyBorder="1"/>
    <xf numFmtId="0" fontId="228" fillId="54" borderId="0" xfId="1033" applyFont="1" applyFill="1"/>
    <xf numFmtId="203" fontId="228" fillId="96" borderId="60" xfId="1105" applyNumberFormat="1" applyFont="1" applyFill="1" applyBorder="1" applyProtection="1"/>
    <xf numFmtId="202" fontId="190" fillId="96" borderId="0" xfId="1105" applyNumberFormat="1" applyFont="1" applyFill="1" applyBorder="1" applyProtection="1"/>
    <xf numFmtId="203" fontId="228" fillId="96" borderId="0" xfId="1105" applyNumberFormat="1" applyFont="1" applyFill="1" applyBorder="1" applyProtection="1"/>
    <xf numFmtId="260" fontId="190" fillId="96" borderId="0" xfId="805" applyNumberFormat="1" applyFont="1" applyFill="1" applyBorder="1" applyProtection="1"/>
    <xf numFmtId="260" fontId="190" fillId="0" borderId="0" xfId="805" applyNumberFormat="1" applyFont="1" applyFill="1" applyBorder="1" applyProtection="1"/>
    <xf numFmtId="164" fontId="67" fillId="96" borderId="60" xfId="1033" applyNumberFormat="1" applyFont="1" applyFill="1" applyBorder="1"/>
    <xf numFmtId="164" fontId="67" fillId="96" borderId="0" xfId="1033" applyNumberFormat="1" applyFont="1" applyFill="1"/>
    <xf numFmtId="202" fontId="154" fillId="96" borderId="0" xfId="751" applyNumberFormat="1" applyFont="1" applyFill="1" applyBorder="1" applyProtection="1"/>
    <xf numFmtId="202" fontId="154" fillId="0" borderId="0" xfId="751" applyNumberFormat="1" applyFont="1" applyFill="1" applyBorder="1" applyProtection="1"/>
    <xf numFmtId="233" fontId="67" fillId="96" borderId="60" xfId="1033" applyNumberFormat="1" applyFont="1" applyFill="1" applyBorder="1" applyAlignment="1">
      <alignment horizontal="right"/>
    </xf>
    <xf numFmtId="0" fontId="67" fillId="96" borderId="7" xfId="1033" applyFont="1" applyFill="1" applyBorder="1"/>
    <xf numFmtId="41" fontId="154" fillId="96" borderId="65" xfId="1033" applyNumberFormat="1" applyFont="1" applyFill="1" applyBorder="1"/>
    <xf numFmtId="233" fontId="154" fillId="96" borderId="65" xfId="1033" applyNumberFormat="1" applyFont="1" applyFill="1" applyBorder="1" applyAlignment="1">
      <alignment horizontal="right"/>
    </xf>
    <xf numFmtId="202" fontId="154" fillId="96" borderId="65" xfId="751" applyNumberFormat="1" applyFont="1" applyFill="1" applyBorder="1" applyAlignment="1" applyProtection="1">
      <alignment horizontal="right"/>
    </xf>
    <xf numFmtId="202" fontId="154" fillId="0" borderId="65" xfId="751" applyNumberFormat="1" applyFont="1" applyFill="1" applyBorder="1" applyAlignment="1" applyProtection="1">
      <alignment horizontal="right"/>
    </xf>
    <xf numFmtId="246" fontId="67" fillId="96" borderId="60" xfId="1033" applyNumberFormat="1" applyFont="1" applyFill="1" applyBorder="1"/>
    <xf numFmtId="43" fontId="154" fillId="96" borderId="0" xfId="1033" applyNumberFormat="1" applyFont="1" applyFill="1"/>
    <xf numFmtId="246" fontId="67" fillId="96" borderId="0" xfId="1033" applyNumberFormat="1" applyFont="1" applyFill="1"/>
    <xf numFmtId="246" fontId="67" fillId="0" borderId="0" xfId="1033" applyNumberFormat="1" applyFont="1"/>
    <xf numFmtId="164" fontId="67" fillId="96" borderId="64" xfId="1033" applyNumberFormat="1" applyFont="1" applyFill="1" applyBorder="1"/>
    <xf numFmtId="252" fontId="67" fillId="96" borderId="0" xfId="823" applyNumberFormat="1" applyFont="1" applyFill="1" applyBorder="1" applyAlignment="1" applyProtection="1"/>
    <xf numFmtId="252" fontId="154" fillId="96" borderId="7" xfId="823" applyNumberFormat="1" applyFont="1" applyFill="1" applyBorder="1" applyAlignment="1" applyProtection="1"/>
    <xf numFmtId="202" fontId="154" fillId="0" borderId="7" xfId="751" applyNumberFormat="1" applyFont="1" applyFill="1" applyBorder="1" applyAlignment="1" applyProtection="1">
      <alignment horizontal="right"/>
    </xf>
    <xf numFmtId="252" fontId="67" fillId="0" borderId="0" xfId="823" applyNumberFormat="1" applyFont="1" applyFill="1" applyBorder="1" applyAlignment="1" applyProtection="1"/>
    <xf numFmtId="247" fontId="154" fillId="96" borderId="0" xfId="823" applyNumberFormat="1" applyFont="1" applyFill="1" applyBorder="1" applyAlignment="1" applyProtection="1"/>
    <xf numFmtId="247" fontId="67" fillId="96" borderId="0" xfId="823" applyNumberFormat="1" applyFont="1" applyFill="1" applyBorder="1" applyAlignment="1" applyProtection="1"/>
    <xf numFmtId="251" fontId="67" fillId="96" borderId="0" xfId="751" applyNumberFormat="1" applyFont="1" applyFill="1" applyBorder="1" applyAlignment="1" applyProtection="1"/>
    <xf numFmtId="251" fontId="67" fillId="0" borderId="0" xfId="751" applyNumberFormat="1" applyFont="1" applyFill="1" applyBorder="1" applyAlignment="1" applyProtection="1"/>
    <xf numFmtId="49" fontId="67" fillId="54" borderId="0" xfId="1033" applyNumberFormat="1" applyFont="1" applyFill="1"/>
    <xf numFmtId="251" fontId="67" fillId="0" borderId="7" xfId="751" applyNumberFormat="1" applyFont="1" applyFill="1" applyBorder="1" applyAlignment="1" applyProtection="1"/>
    <xf numFmtId="251" fontId="67" fillId="0" borderId="60" xfId="751" applyNumberFormat="1" applyFont="1" applyFill="1" applyBorder="1" applyAlignment="1" applyProtection="1"/>
    <xf numFmtId="41" fontId="67" fillId="0" borderId="59" xfId="1033" applyNumberFormat="1" applyFont="1" applyBorder="1"/>
    <xf numFmtId="246" fontId="154" fillId="0" borderId="0" xfId="823" applyNumberFormat="1" applyFont="1" applyFill="1" applyBorder="1" applyAlignment="1" applyProtection="1"/>
    <xf numFmtId="41" fontId="67" fillId="0" borderId="7" xfId="1033" applyNumberFormat="1" applyFont="1" applyBorder="1"/>
    <xf numFmtId="41" fontId="154" fillId="0" borderId="35" xfId="1033" applyNumberFormat="1" applyFont="1" applyBorder="1"/>
    <xf numFmtId="41" fontId="154" fillId="0" borderId="0" xfId="1033" applyNumberFormat="1" applyFont="1"/>
    <xf numFmtId="0" fontId="154" fillId="0" borderId="0" xfId="1033" applyFont="1" applyAlignment="1">
      <alignment vertical="top" wrapText="1"/>
    </xf>
    <xf numFmtId="41" fontId="154" fillId="96" borderId="20" xfId="1033" applyNumberFormat="1" applyFont="1" applyFill="1" applyBorder="1"/>
    <xf numFmtId="164" fontId="154" fillId="96" borderId="65" xfId="1033" applyNumberFormat="1" applyFont="1" applyFill="1" applyBorder="1"/>
    <xf numFmtId="0" fontId="67" fillId="96" borderId="19" xfId="1033" applyFont="1" applyFill="1" applyBorder="1"/>
    <xf numFmtId="252" fontId="154" fillId="96" borderId="19" xfId="823" applyNumberFormat="1" applyFont="1" applyFill="1" applyBorder="1" applyProtection="1"/>
    <xf numFmtId="44" fontId="67" fillId="96" borderId="0" xfId="823" applyFont="1" applyFill="1" applyBorder="1" applyProtection="1"/>
    <xf numFmtId="0" fontId="177" fillId="54" borderId="0" xfId="1033" applyFont="1" applyFill="1" applyAlignment="1">
      <alignment vertical="top"/>
    </xf>
    <xf numFmtId="37" fontId="67" fillId="54" borderId="0" xfId="1033" applyNumberFormat="1" applyFont="1" applyFill="1" applyAlignment="1">
      <alignment horizontal="left"/>
    </xf>
    <xf numFmtId="37" fontId="154" fillId="0" borderId="0" xfId="1033" applyNumberFormat="1" applyFont="1" applyAlignment="1">
      <alignment horizontal="left"/>
    </xf>
    <xf numFmtId="37" fontId="67" fillId="0" borderId="0" xfId="1033" applyNumberFormat="1" applyFont="1" applyAlignment="1">
      <alignment horizontal="left"/>
    </xf>
    <xf numFmtId="202" fontId="154" fillId="54" borderId="5" xfId="805" applyNumberFormat="1" applyFont="1" applyFill="1" applyBorder="1" applyAlignment="1" applyProtection="1">
      <alignment horizontal="right"/>
    </xf>
    <xf numFmtId="202" fontId="154" fillId="97" borderId="5" xfId="805" applyNumberFormat="1" applyFont="1" applyFill="1" applyBorder="1" applyAlignment="1" applyProtection="1">
      <alignment horizontal="right"/>
    </xf>
    <xf numFmtId="0" fontId="67" fillId="97" borderId="5" xfId="1033" applyFont="1" applyFill="1" applyBorder="1"/>
    <xf numFmtId="0" fontId="189" fillId="96" borderId="17" xfId="1033" applyFont="1" applyFill="1" applyBorder="1" applyAlignment="1">
      <alignment horizontal="right"/>
    </xf>
    <xf numFmtId="0" fontId="189" fillId="96" borderId="55" xfId="1033" applyFont="1" applyFill="1" applyBorder="1" applyAlignment="1">
      <alignment horizontal="right"/>
    </xf>
    <xf numFmtId="164" fontId="189" fillId="96" borderId="27" xfId="1033" applyNumberFormat="1" applyFont="1" applyFill="1" applyBorder="1"/>
    <xf numFmtId="0" fontId="151" fillId="0" borderId="0" xfId="0" applyFont="1" applyAlignment="1">
      <alignment horizontal="right"/>
    </xf>
    <xf numFmtId="0" fontId="139" fillId="96" borderId="0" xfId="1033" applyFont="1" applyFill="1"/>
    <xf numFmtId="164" fontId="194" fillId="0" borderId="82" xfId="1033" applyNumberFormat="1" applyFont="1" applyBorder="1"/>
    <xf numFmtId="37" fontId="8" fillId="96" borderId="0" xfId="1033" applyNumberFormat="1" applyFont="1" applyFill="1"/>
    <xf numFmtId="0" fontId="67" fillId="94" borderId="5" xfId="1033" applyFont="1" applyFill="1" applyBorder="1"/>
    <xf numFmtId="0" fontId="231" fillId="0" borderId="0" xfId="1033" applyFont="1"/>
    <xf numFmtId="0" fontId="154" fillId="0" borderId="0" xfId="1033" applyFont="1" applyAlignment="1">
      <alignment horizontal="left" vertical="top" wrapText="1"/>
    </xf>
    <xf numFmtId="2" fontId="139" fillId="96" borderId="0" xfId="751" applyNumberFormat="1" applyFont="1" applyFill="1" applyBorder="1" applyAlignment="1" applyProtection="1">
      <alignment horizontal="left"/>
    </xf>
    <xf numFmtId="252" fontId="139" fillId="96" borderId="0" xfId="751" applyNumberFormat="1" applyFont="1" applyFill="1" applyBorder="1" applyAlignment="1" applyProtection="1">
      <alignment horizontal="left"/>
    </xf>
    <xf numFmtId="165"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right"/>
    </xf>
    <xf numFmtId="0" fontId="167" fillId="96" borderId="0" xfId="1033" applyFont="1" applyFill="1" applyAlignment="1">
      <alignment vertical="top" wrapText="1"/>
    </xf>
    <xf numFmtId="0" fontId="139" fillId="96" borderId="0" xfId="1033" applyFont="1" applyFill="1" applyAlignment="1">
      <alignment vertical="top" wrapText="1"/>
    </xf>
    <xf numFmtId="0" fontId="160" fillId="96" borderId="0" xfId="1033" applyFont="1" applyFill="1" applyAlignment="1">
      <alignment vertical="center"/>
    </xf>
    <xf numFmtId="0" fontId="189" fillId="54" borderId="55" xfId="0" applyFont="1" applyFill="1" applyBorder="1" applyAlignment="1">
      <alignment horizontal="right"/>
    </xf>
    <xf numFmtId="164" fontId="189" fillId="96" borderId="48" xfId="0" applyNumberFormat="1" applyFont="1" applyFill="1" applyBorder="1"/>
    <xf numFmtId="164" fontId="154" fillId="0" borderId="0" xfId="1563" applyNumberFormat="1" applyFont="1" applyFill="1" applyAlignment="1" applyProtection="1"/>
    <xf numFmtId="0" fontId="154" fillId="96" borderId="0" xfId="1033" applyFont="1" applyFill="1" applyAlignment="1">
      <alignment horizontal="right" wrapText="1"/>
    </xf>
    <xf numFmtId="233" fontId="238" fillId="96" borderId="0" xfId="753" applyNumberFormat="1" applyFont="1" applyFill="1" applyBorder="1" applyProtection="1"/>
    <xf numFmtId="257" fontId="238" fillId="96" borderId="0" xfId="753" applyNumberFormat="1" applyFont="1" applyFill="1" applyBorder="1" applyProtection="1"/>
    <xf numFmtId="233" fontId="238" fillId="0" borderId="0" xfId="753" applyNumberFormat="1" applyFont="1" applyFill="1" applyBorder="1" applyProtection="1"/>
    <xf numFmtId="41" fontId="238" fillId="0" borderId="0" xfId="753" applyNumberFormat="1" applyFont="1" applyFill="1" applyBorder="1" applyProtection="1"/>
    <xf numFmtId="233" fontId="238" fillId="0" borderId="5" xfId="753" applyNumberFormat="1" applyFont="1" applyFill="1" applyBorder="1" applyProtection="1"/>
    <xf numFmtId="41" fontId="238" fillId="96" borderId="0" xfId="753" applyNumberFormat="1" applyFont="1" applyFill="1" applyBorder="1" applyProtection="1"/>
    <xf numFmtId="233" fontId="238" fillId="96" borderId="33" xfId="753" applyNumberFormat="1" applyFont="1" applyFill="1" applyBorder="1" applyProtection="1"/>
    <xf numFmtId="233" fontId="238" fillId="96" borderId="20" xfId="753" applyNumberFormat="1" applyFont="1" applyFill="1" applyBorder="1" applyProtection="1"/>
    <xf numFmtId="233" fontId="238" fillId="96" borderId="7" xfId="753" applyNumberFormat="1" applyFont="1" applyFill="1" applyBorder="1" applyProtection="1"/>
    <xf numFmtId="0" fontId="238" fillId="96" borderId="0" xfId="1033" applyFont="1" applyFill="1" applyAlignment="1">
      <alignment horizontal="center"/>
    </xf>
    <xf numFmtId="233" fontId="238" fillId="96" borderId="75" xfId="753" applyNumberFormat="1" applyFont="1" applyFill="1" applyBorder="1" applyProtection="1"/>
    <xf numFmtId="233" fontId="238" fillId="96" borderId="5" xfId="753" applyNumberFormat="1" applyFont="1" applyFill="1" applyBorder="1" applyProtection="1"/>
    <xf numFmtId="233" fontId="238" fillId="96" borderId="65" xfId="753" applyNumberFormat="1" applyFont="1" applyFill="1" applyBorder="1" applyProtection="1"/>
    <xf numFmtId="203" fontId="228" fillId="0" borderId="0" xfId="1110" applyNumberFormat="1" applyFont="1" applyFill="1" applyBorder="1" applyAlignment="1" applyProtection="1">
      <alignment horizontal="right" vertical="top"/>
    </xf>
    <xf numFmtId="164" fontId="67" fillId="96" borderId="0" xfId="1563" applyNumberFormat="1" applyFont="1" applyFill="1" applyAlignment="1" applyProtection="1"/>
    <xf numFmtId="233" fontId="157" fillId="54" borderId="60" xfId="724" applyNumberFormat="1" applyFont="1" applyFill="1" applyBorder="1" applyAlignment="1" applyProtection="1">
      <alignment vertical="center"/>
    </xf>
    <xf numFmtId="233" fontId="159" fillId="54" borderId="0" xfId="724" applyNumberFormat="1" applyFont="1" applyFill="1" applyBorder="1" applyAlignment="1" applyProtection="1">
      <alignment vertical="center"/>
    </xf>
    <xf numFmtId="41" fontId="159" fillId="54" borderId="0" xfId="1033" applyNumberFormat="1" applyFont="1" applyFill="1" applyAlignment="1">
      <alignment vertical="center"/>
    </xf>
    <xf numFmtId="202" fontId="159" fillId="54" borderId="0" xfId="805" applyNumberFormat="1" applyFont="1" applyFill="1" applyBorder="1" applyAlignment="1" applyProtection="1">
      <alignment horizontal="right" vertical="center"/>
    </xf>
    <xf numFmtId="233" fontId="159" fillId="54" borderId="0" xfId="1033" applyNumberFormat="1" applyFont="1" applyFill="1" applyAlignment="1">
      <alignment vertical="center"/>
    </xf>
    <xf numFmtId="233" fontId="157" fillId="54" borderId="68" xfId="724" applyNumberFormat="1" applyFont="1" applyFill="1" applyBorder="1" applyAlignment="1" applyProtection="1">
      <alignment vertical="center"/>
    </xf>
    <xf numFmtId="233" fontId="159" fillId="54" borderId="20" xfId="724" applyNumberFormat="1" applyFont="1" applyFill="1" applyBorder="1" applyAlignment="1" applyProtection="1">
      <alignment vertical="center"/>
    </xf>
    <xf numFmtId="202" fontId="159" fillId="54" borderId="20" xfId="805" applyNumberFormat="1" applyFont="1" applyFill="1" applyBorder="1" applyAlignment="1" applyProtection="1">
      <alignment horizontal="right" vertical="center"/>
    </xf>
    <xf numFmtId="202" fontId="168" fillId="54" borderId="0" xfId="1110" applyNumberFormat="1" applyFont="1" applyFill="1" applyBorder="1" applyAlignment="1" applyProtection="1">
      <alignment vertical="center"/>
    </xf>
    <xf numFmtId="233" fontId="168" fillId="54" borderId="0" xfId="724" applyNumberFormat="1" applyFont="1" applyFill="1" applyBorder="1" applyAlignment="1" applyProtection="1">
      <alignment horizontal="right" vertical="center"/>
    </xf>
    <xf numFmtId="37" fontId="168" fillId="54" borderId="0" xfId="1033" applyNumberFormat="1" applyFont="1" applyFill="1" applyAlignment="1">
      <alignment horizontal="right" vertical="center"/>
    </xf>
    <xf numFmtId="233" fontId="157" fillId="94" borderId="60" xfId="724" applyNumberFormat="1" applyFont="1" applyFill="1" applyBorder="1" applyAlignment="1" applyProtection="1">
      <alignment vertical="center"/>
    </xf>
    <xf numFmtId="233" fontId="159" fillId="94" borderId="0" xfId="724" applyNumberFormat="1" applyFont="1" applyFill="1" applyBorder="1" applyAlignment="1" applyProtection="1">
      <alignment vertical="center"/>
    </xf>
    <xf numFmtId="37" fontId="159" fillId="94" borderId="0" xfId="1033" applyNumberFormat="1" applyFont="1" applyFill="1" applyAlignment="1">
      <alignment horizontal="right" vertical="center"/>
    </xf>
    <xf numFmtId="233" fontId="157" fillId="96" borderId="60" xfId="724" applyNumberFormat="1" applyFont="1" applyFill="1" applyBorder="1" applyAlignment="1" applyProtection="1">
      <alignment vertical="center"/>
    </xf>
    <xf numFmtId="233" fontId="159" fillId="96" borderId="0" xfId="724" applyNumberFormat="1" applyFont="1" applyFill="1" applyBorder="1" applyAlignment="1" applyProtection="1">
      <alignment vertical="center"/>
    </xf>
    <xf numFmtId="41" fontId="159" fillId="96" borderId="0" xfId="1033" applyNumberFormat="1" applyFont="1" applyFill="1" applyAlignment="1">
      <alignment vertical="center"/>
    </xf>
    <xf numFmtId="202" fontId="159" fillId="96" borderId="0" xfId="805" applyNumberFormat="1" applyFont="1" applyFill="1" applyBorder="1" applyAlignment="1" applyProtection="1">
      <alignment horizontal="right" vertical="center"/>
    </xf>
    <xf numFmtId="233" fontId="159" fillId="96" borderId="0" xfId="1033" applyNumberFormat="1" applyFont="1" applyFill="1" applyAlignment="1">
      <alignment vertical="center"/>
    </xf>
    <xf numFmtId="233" fontId="157" fillId="96" borderId="68" xfId="724" applyNumberFormat="1" applyFont="1" applyFill="1" applyBorder="1" applyAlignment="1" applyProtection="1">
      <alignment vertical="center"/>
    </xf>
    <xf numFmtId="233" fontId="159" fillId="96" borderId="20" xfId="724" applyNumberFormat="1" applyFont="1" applyFill="1" applyBorder="1" applyAlignment="1" applyProtection="1">
      <alignment vertical="center"/>
    </xf>
    <xf numFmtId="202" fontId="159" fillId="96" borderId="20" xfId="805" applyNumberFormat="1" applyFont="1" applyFill="1" applyBorder="1" applyAlignment="1" applyProtection="1">
      <alignment horizontal="right" vertical="center"/>
    </xf>
    <xf numFmtId="203" fontId="171" fillId="54" borderId="60" xfId="1105" applyNumberFormat="1" applyFont="1" applyFill="1" applyBorder="1" applyAlignment="1" applyProtection="1">
      <alignment vertical="center"/>
    </xf>
    <xf numFmtId="203" fontId="168" fillId="0" borderId="0" xfId="1105" applyNumberFormat="1" applyFont="1" applyFill="1" applyBorder="1" applyAlignment="1" applyProtection="1">
      <alignment vertical="center"/>
    </xf>
    <xf numFmtId="41" fontId="168" fillId="54" borderId="0" xfId="1033" applyNumberFormat="1" applyFont="1" applyFill="1" applyAlignment="1">
      <alignment vertical="center"/>
    </xf>
    <xf numFmtId="233" fontId="168" fillId="54" borderId="0" xfId="724" applyNumberFormat="1" applyFont="1" applyFill="1" applyBorder="1" applyAlignment="1" applyProtection="1">
      <alignment vertical="center"/>
    </xf>
    <xf numFmtId="248" fontId="168" fillId="54" borderId="0" xfId="805" applyNumberFormat="1" applyFont="1" applyFill="1" applyBorder="1" applyAlignment="1" applyProtection="1">
      <alignment horizontal="right" vertical="center"/>
    </xf>
    <xf numFmtId="37" fontId="159" fillId="96" borderId="0" xfId="1033" applyNumberFormat="1" applyFont="1" applyFill="1" applyAlignment="1">
      <alignment vertical="center"/>
    </xf>
    <xf numFmtId="202" fontId="171" fillId="96" borderId="60" xfId="1105" applyNumberFormat="1" applyFont="1" applyFill="1" applyBorder="1" applyAlignment="1" applyProtection="1">
      <alignment horizontal="right" vertical="center"/>
    </xf>
    <xf numFmtId="203" fontId="168" fillId="96" borderId="0" xfId="1105" applyNumberFormat="1" applyFont="1" applyFill="1" applyBorder="1" applyAlignment="1" applyProtection="1">
      <alignment vertical="center"/>
    </xf>
    <xf numFmtId="37" fontId="168" fillId="96" borderId="0" xfId="1033" applyNumberFormat="1" applyFont="1" applyFill="1" applyAlignment="1">
      <alignment vertical="center"/>
    </xf>
    <xf numFmtId="233" fontId="168" fillId="96" borderId="0" xfId="724" applyNumberFormat="1" applyFont="1" applyFill="1" applyBorder="1" applyAlignment="1" applyProtection="1">
      <alignment horizontal="right" vertical="center"/>
    </xf>
    <xf numFmtId="248" fontId="168" fillId="96" borderId="0" xfId="805" applyNumberFormat="1" applyFont="1" applyFill="1" applyBorder="1" applyAlignment="1" applyProtection="1">
      <alignment horizontal="right" vertical="center"/>
    </xf>
    <xf numFmtId="203" fontId="171" fillId="96" borderId="60" xfId="1105" applyNumberFormat="1" applyFont="1" applyFill="1" applyBorder="1" applyAlignment="1" applyProtection="1">
      <alignment vertical="center"/>
    </xf>
    <xf numFmtId="41" fontId="168" fillId="96" borderId="0" xfId="1033" applyNumberFormat="1" applyFont="1" applyFill="1" applyAlignment="1">
      <alignment vertical="center"/>
    </xf>
    <xf numFmtId="259" fontId="168" fillId="96" borderId="0" xfId="805" applyNumberFormat="1" applyFont="1" applyFill="1" applyBorder="1" applyAlignment="1" applyProtection="1">
      <alignment horizontal="right" vertical="center"/>
    </xf>
    <xf numFmtId="233" fontId="171" fillId="54" borderId="60" xfId="724" applyNumberFormat="1" applyFont="1" applyFill="1" applyBorder="1" applyAlignment="1" applyProtection="1">
      <alignment vertical="center"/>
    </xf>
    <xf numFmtId="248" fontId="168" fillId="96" borderId="0" xfId="805" applyNumberFormat="1" applyFont="1" applyFill="1" applyBorder="1" applyAlignment="1" applyProtection="1">
      <alignment vertical="center"/>
    </xf>
    <xf numFmtId="164" fontId="159" fillId="96" borderId="0" xfId="1033" applyNumberFormat="1" applyFont="1" applyFill="1" applyAlignment="1">
      <alignment vertical="center"/>
    </xf>
    <xf numFmtId="233" fontId="178" fillId="96" borderId="0" xfId="1561" applyNumberFormat="1" applyFont="1" applyFill="1" applyBorder="1" applyAlignment="1" applyProtection="1">
      <alignment horizontal="right"/>
    </xf>
    <xf numFmtId="164" fontId="177" fillId="96" borderId="0" xfId="1561" applyNumberFormat="1" applyFont="1" applyFill="1" applyBorder="1" applyAlignment="1" applyProtection="1">
      <alignment horizontal="right"/>
    </xf>
    <xf numFmtId="164" fontId="178" fillId="96" borderId="0" xfId="1561" applyNumberFormat="1" applyFont="1" applyFill="1" applyBorder="1" applyAlignment="1" applyProtection="1">
      <alignment horizontal="right"/>
    </xf>
    <xf numFmtId="233" fontId="178" fillId="96" borderId="20" xfId="1561" applyNumberFormat="1" applyFont="1" applyFill="1" applyBorder="1" applyAlignment="1" applyProtection="1">
      <alignment horizontal="right"/>
    </xf>
    <xf numFmtId="0" fontId="156" fillId="96" borderId="0" xfId="0" applyFont="1" applyFill="1" applyAlignment="1">
      <alignment horizontal="left"/>
    </xf>
    <xf numFmtId="0" fontId="178" fillId="96" borderId="0" xfId="0" applyFont="1" applyFill="1" applyAlignment="1">
      <alignment horizontal="left"/>
    </xf>
    <xf numFmtId="164" fontId="176" fillId="96" borderId="0" xfId="1561" applyNumberFormat="1" applyFont="1" applyFill="1" applyBorder="1" applyAlignment="1" applyProtection="1">
      <alignment horizontal="right"/>
    </xf>
    <xf numFmtId="233" fontId="176" fillId="96" borderId="20" xfId="1561" applyNumberFormat="1" applyFont="1" applyFill="1" applyBorder="1" applyAlignment="1" applyProtection="1">
      <alignment horizontal="right"/>
    </xf>
    <xf numFmtId="233" fontId="176" fillId="96" borderId="0" xfId="1561" applyNumberFormat="1" applyFont="1" applyFill="1" applyBorder="1" applyAlignment="1" applyProtection="1">
      <alignment horizontal="right"/>
    </xf>
    <xf numFmtId="0" fontId="178" fillId="54" borderId="0" xfId="0" applyFont="1" applyFill="1" applyAlignment="1">
      <alignment horizontal="left"/>
    </xf>
    <xf numFmtId="203" fontId="179" fillId="96" borderId="0" xfId="1562" applyNumberFormat="1" applyFont="1" applyFill="1" applyBorder="1" applyAlignment="1" applyProtection="1">
      <alignment horizontal="right"/>
    </xf>
    <xf numFmtId="203" fontId="180" fillId="96" borderId="0" xfId="1562" applyNumberFormat="1" applyFont="1" applyFill="1" applyBorder="1" applyAlignment="1" applyProtection="1">
      <alignment horizontal="right"/>
    </xf>
    <xf numFmtId="203" fontId="179" fillId="0" borderId="0" xfId="1562" applyNumberFormat="1" applyFont="1" applyFill="1" applyBorder="1" applyAlignment="1" applyProtection="1">
      <alignment horizontal="right"/>
    </xf>
    <xf numFmtId="0" fontId="228" fillId="96" borderId="0" xfId="1033" applyFont="1" applyFill="1"/>
    <xf numFmtId="41" fontId="154" fillId="96" borderId="33" xfId="1033" applyNumberFormat="1" applyFont="1" applyFill="1" applyBorder="1"/>
    <xf numFmtId="10" fontId="154" fillId="96" borderId="0" xfId="1110" applyNumberFormat="1" applyFont="1" applyFill="1" applyBorder="1" applyAlignment="1" applyProtection="1"/>
    <xf numFmtId="0" fontId="228" fillId="97" borderId="0" xfId="1033" applyFont="1" applyFill="1"/>
    <xf numFmtId="203" fontId="190" fillId="94" borderId="0" xfId="1562" applyNumberFormat="1" applyFont="1" applyFill="1" applyBorder="1" applyAlignment="1" applyProtection="1">
      <alignment horizontal="right"/>
    </xf>
    <xf numFmtId="164" fontId="67" fillId="96" borderId="0" xfId="1563" applyNumberFormat="1" applyFont="1" applyFill="1" applyBorder="1" applyAlignment="1" applyProtection="1"/>
    <xf numFmtId="164" fontId="154" fillId="96" borderId="0" xfId="1563" applyNumberFormat="1" applyFont="1" applyFill="1" applyAlignment="1" applyProtection="1"/>
    <xf numFmtId="164" fontId="154" fillId="0" borderId="0" xfId="1563" applyNumberFormat="1" applyFont="1" applyFill="1" applyAlignment="1" applyProtection="1">
      <alignment horizontal="right"/>
    </xf>
    <xf numFmtId="258" fontId="159" fillId="54" borderId="0" xfId="1033" applyNumberFormat="1" applyFont="1" applyFill="1" applyAlignment="1">
      <alignment horizontal="right" vertical="center"/>
    </xf>
    <xf numFmtId="203" fontId="3" fillId="0" borderId="0" xfId="1105" applyNumberFormat="1" applyFont="1"/>
    <xf numFmtId="203" fontId="3" fillId="96" borderId="0" xfId="1105" applyNumberFormat="1" applyFont="1" applyFill="1"/>
    <xf numFmtId="203" fontId="0" fillId="0" borderId="0" xfId="1105" applyNumberFormat="1" applyFont="1"/>
    <xf numFmtId="0" fontId="154" fillId="0" borderId="33" xfId="1033" applyFont="1" applyBorder="1" applyAlignment="1">
      <alignment horizontal="left" vertical="center" indent="1"/>
    </xf>
    <xf numFmtId="41" fontId="67" fillId="0" borderId="0" xfId="1033" applyNumberFormat="1" applyFont="1" applyAlignment="1">
      <alignment horizontal="right"/>
    </xf>
    <xf numFmtId="41" fontId="67" fillId="0" borderId="61" xfId="1033" applyNumberFormat="1" applyFont="1" applyBorder="1" applyAlignment="1">
      <alignment horizontal="right"/>
    </xf>
    <xf numFmtId="202" fontId="154" fillId="0" borderId="5" xfId="805" applyNumberFormat="1" applyFont="1" applyFill="1" applyBorder="1" applyAlignment="1" applyProtection="1">
      <alignment horizontal="right"/>
    </xf>
    <xf numFmtId="0" fontId="161" fillId="0" borderId="0" xfId="1033" applyFont="1" applyAlignment="1">
      <alignment horizontal="left"/>
    </xf>
    <xf numFmtId="191" fontId="160" fillId="0" borderId="35" xfId="724" applyNumberFormat="1" applyFont="1" applyFill="1" applyBorder="1" applyAlignment="1" applyProtection="1">
      <alignment horizontal="right"/>
    </xf>
    <xf numFmtId="202" fontId="228" fillId="0" borderId="0" xfId="1110" applyNumberFormat="1" applyFont="1" applyFill="1" applyBorder="1" applyAlignment="1" applyProtection="1">
      <alignment horizontal="right"/>
    </xf>
    <xf numFmtId="0" fontId="190" fillId="0" borderId="0" xfId="1033" applyFont="1" applyAlignment="1">
      <alignment vertical="top"/>
    </xf>
    <xf numFmtId="0" fontId="227" fillId="0" borderId="0" xfId="0" applyFont="1"/>
    <xf numFmtId="202" fontId="228" fillId="0" borderId="60" xfId="1110" applyNumberFormat="1" applyFont="1" applyFill="1" applyBorder="1" applyAlignment="1" applyProtection="1">
      <alignment horizontal="right"/>
    </xf>
    <xf numFmtId="248" fontId="190" fillId="0" borderId="0" xfId="751" applyNumberFormat="1" applyFont="1" applyFill="1" applyBorder="1" applyAlignment="1" applyProtection="1">
      <alignment horizontal="right"/>
    </xf>
    <xf numFmtId="0" fontId="176" fillId="0" borderId="0" xfId="0" applyFont="1"/>
    <xf numFmtId="233" fontId="181" fillId="0" borderId="0" xfId="1561" applyNumberFormat="1" applyFont="1" applyFill="1" applyBorder="1" applyAlignment="1" applyProtection="1">
      <alignment horizontal="right"/>
    </xf>
    <xf numFmtId="252" fontId="154" fillId="0" borderId="0" xfId="823" applyNumberFormat="1" applyFont="1" applyFill="1" applyBorder="1" applyAlignment="1" applyProtection="1"/>
    <xf numFmtId="252" fontId="67" fillId="0" borderId="60" xfId="823" applyNumberFormat="1" applyFont="1" applyFill="1" applyBorder="1" applyAlignment="1" applyProtection="1"/>
    <xf numFmtId="254" fontId="67" fillId="0" borderId="0" xfId="1033" applyNumberFormat="1" applyFont="1"/>
    <xf numFmtId="252" fontId="154" fillId="0" borderId="7" xfId="823" applyNumberFormat="1" applyFont="1" applyFill="1" applyBorder="1" applyAlignment="1" applyProtection="1"/>
    <xf numFmtId="247" fontId="67" fillId="0" borderId="0" xfId="823" applyNumberFormat="1" applyFont="1" applyFill="1" applyBorder="1" applyAlignment="1" applyProtection="1"/>
    <xf numFmtId="247" fontId="154" fillId="0" borderId="0" xfId="823" applyNumberFormat="1" applyFont="1" applyFill="1" applyBorder="1" applyAlignment="1" applyProtection="1"/>
    <xf numFmtId="247" fontId="67" fillId="0" borderId="60" xfId="823" applyNumberFormat="1" applyFont="1" applyFill="1" applyBorder="1" applyAlignment="1" applyProtection="1"/>
    <xf numFmtId="246" fontId="154" fillId="96" borderId="72" xfId="1033" applyNumberFormat="1" applyFont="1" applyFill="1" applyBorder="1" applyAlignment="1">
      <alignment horizontal="right"/>
    </xf>
    <xf numFmtId="246" fontId="154" fillId="96" borderId="70" xfId="1033" applyNumberFormat="1" applyFont="1" applyFill="1" applyBorder="1" applyAlignment="1">
      <alignment horizontal="right"/>
    </xf>
    <xf numFmtId="202" fontId="180" fillId="96" borderId="0" xfId="1562" applyNumberFormat="1" applyFont="1" applyFill="1" applyBorder="1" applyAlignment="1" applyProtection="1">
      <alignment horizontal="right"/>
    </xf>
    <xf numFmtId="202" fontId="180" fillId="0" borderId="0" xfId="1562" applyNumberFormat="1" applyFont="1" applyFill="1" applyBorder="1" applyAlignment="1" applyProtection="1">
      <alignment horizontal="right"/>
    </xf>
    <xf numFmtId="193" fontId="159" fillId="54" borderId="0" xfId="724" applyNumberFormat="1" applyFont="1" applyFill="1" applyBorder="1" applyAlignment="1" applyProtection="1">
      <alignment horizontal="right" vertical="center"/>
    </xf>
    <xf numFmtId="164" fontId="67" fillId="96" borderId="74" xfId="1033" applyNumberFormat="1" applyFont="1" applyFill="1" applyBorder="1"/>
    <xf numFmtId="41" fontId="67" fillId="0" borderId="5" xfId="1033" applyNumberFormat="1" applyFont="1" applyBorder="1" applyAlignment="1">
      <alignment horizontal="right"/>
    </xf>
    <xf numFmtId="41" fontId="67" fillId="97" borderId="5" xfId="1033" applyNumberFormat="1" applyFont="1" applyFill="1" applyBorder="1" applyAlignment="1">
      <alignment horizontal="right"/>
    </xf>
    <xf numFmtId="41" fontId="67" fillId="96" borderId="5" xfId="1033" applyNumberFormat="1" applyFont="1" applyFill="1" applyBorder="1" applyAlignment="1">
      <alignment horizontal="right"/>
    </xf>
    <xf numFmtId="164" fontId="178" fillId="96" borderId="20" xfId="1561" applyNumberFormat="1" applyFont="1" applyFill="1" applyBorder="1" applyAlignment="1" applyProtection="1">
      <alignment horizontal="right"/>
    </xf>
    <xf numFmtId="210" fontId="67" fillId="96" borderId="0" xfId="1033" applyNumberFormat="1" applyFont="1" applyFill="1"/>
    <xf numFmtId="164" fontId="67" fillId="0" borderId="0" xfId="1563" applyNumberFormat="1" applyFont="1" applyFill="1" applyAlignment="1" applyProtection="1"/>
    <xf numFmtId="0" fontId="194" fillId="96" borderId="0" xfId="1033" applyFont="1" applyFill="1" applyAlignment="1">
      <alignment horizontal="right"/>
    </xf>
    <xf numFmtId="246" fontId="161" fillId="96" borderId="0" xfId="1033" applyNumberFormat="1" applyFont="1" applyFill="1"/>
    <xf numFmtId="0" fontId="156" fillId="54" borderId="33" xfId="0" applyFont="1" applyFill="1" applyBorder="1" applyAlignment="1">
      <alignment horizontal="right" wrapText="1"/>
    </xf>
    <xf numFmtId="0" fontId="156" fillId="54" borderId="0" xfId="0" applyFont="1" applyFill="1" applyAlignment="1">
      <alignment horizontal="right" wrapText="1"/>
    </xf>
    <xf numFmtId="233" fontId="239" fillId="96" borderId="0" xfId="1561" applyNumberFormat="1" applyFont="1" applyFill="1" applyBorder="1" applyAlignment="1" applyProtection="1">
      <alignment horizontal="right"/>
    </xf>
    <xf numFmtId="164" fontId="239" fillId="96" borderId="0" xfId="1561" applyNumberFormat="1" applyFont="1" applyFill="1" applyBorder="1" applyAlignment="1" applyProtection="1">
      <alignment horizontal="right"/>
    </xf>
    <xf numFmtId="233" fontId="239" fillId="96" borderId="20" xfId="1561" applyNumberFormat="1" applyFont="1" applyFill="1" applyBorder="1" applyAlignment="1" applyProtection="1">
      <alignment horizontal="right"/>
    </xf>
    <xf numFmtId="0" fontId="239" fillId="96" borderId="0" xfId="0" applyFont="1" applyFill="1" applyAlignment="1">
      <alignment horizontal="left"/>
    </xf>
    <xf numFmtId="0" fontId="239" fillId="94" borderId="0" xfId="0" applyFont="1" applyFill="1" applyAlignment="1">
      <alignment horizontal="left"/>
    </xf>
    <xf numFmtId="164" fontId="240" fillId="96" borderId="0" xfId="1561" applyNumberFormat="1" applyFont="1" applyFill="1" applyBorder="1" applyAlignment="1" applyProtection="1">
      <alignment horizontal="right"/>
    </xf>
    <xf numFmtId="233" fontId="240" fillId="96" borderId="20" xfId="1561" applyNumberFormat="1" applyFont="1" applyFill="1" applyBorder="1" applyAlignment="1" applyProtection="1">
      <alignment horizontal="right"/>
    </xf>
    <xf numFmtId="0" fontId="239" fillId="54" borderId="0" xfId="0" applyFont="1" applyFill="1" applyAlignment="1">
      <alignment horizontal="left"/>
    </xf>
    <xf numFmtId="0" fontId="239" fillId="0" borderId="0" xfId="0" applyFont="1" applyAlignment="1">
      <alignment horizontal="left"/>
    </xf>
    <xf numFmtId="203" fontId="241" fillId="96" borderId="0" xfId="1562" applyNumberFormat="1" applyFont="1" applyFill="1" applyBorder="1" applyAlignment="1" applyProtection="1">
      <alignment horizontal="right"/>
    </xf>
    <xf numFmtId="202" fontId="241" fillId="96" borderId="0" xfId="1562" applyNumberFormat="1" applyFont="1" applyFill="1" applyBorder="1" applyAlignment="1" applyProtection="1">
      <alignment horizontal="right"/>
    </xf>
    <xf numFmtId="0" fontId="239" fillId="54" borderId="0" xfId="0" applyFont="1" applyFill="1"/>
    <xf numFmtId="233" fontId="242" fillId="96" borderId="0" xfId="1561" applyNumberFormat="1" applyFont="1" applyFill="1" applyBorder="1" applyAlignment="1" applyProtection="1">
      <alignment horizontal="right"/>
    </xf>
    <xf numFmtId="203" fontId="243" fillId="96" borderId="0" xfId="1562" applyNumberFormat="1" applyFont="1" applyFill="1" applyBorder="1" applyAlignment="1" applyProtection="1">
      <alignment horizontal="right"/>
    </xf>
    <xf numFmtId="233" fontId="240" fillId="96" borderId="0" xfId="1561" applyNumberFormat="1" applyFont="1" applyFill="1" applyBorder="1" applyAlignment="1" applyProtection="1">
      <alignment horizontal="right"/>
    </xf>
    <xf numFmtId="0" fontId="185" fillId="96" borderId="0" xfId="1033" quotePrefix="1" applyFont="1" applyFill="1" applyAlignment="1">
      <alignment horizontal="left" vertical="top"/>
    </xf>
    <xf numFmtId="37" fontId="157" fillId="0" borderId="0" xfId="1033" applyNumberFormat="1" applyFont="1" applyAlignment="1">
      <alignment horizontal="left"/>
    </xf>
    <xf numFmtId="49" fontId="159" fillId="0" borderId="0" xfId="1033" applyNumberFormat="1" applyFont="1"/>
    <xf numFmtId="0" fontId="159" fillId="0" borderId="0" xfId="1033" applyFont="1" applyAlignment="1">
      <alignment vertical="center"/>
    </xf>
    <xf numFmtId="41" fontId="159" fillId="0" borderId="0" xfId="1033" applyNumberFormat="1" applyFont="1"/>
    <xf numFmtId="44" fontId="159" fillId="0" borderId="0" xfId="823" applyFont="1" applyFill="1" applyBorder="1" applyProtection="1"/>
    <xf numFmtId="0" fontId="159" fillId="0" borderId="0" xfId="1033" applyFont="1" applyAlignment="1">
      <alignment horizontal="right"/>
    </xf>
    <xf numFmtId="164" fontId="159" fillId="0" borderId="0" xfId="1033" applyNumberFormat="1" applyFont="1"/>
    <xf numFmtId="164" fontId="67" fillId="0" borderId="0" xfId="1033" applyNumberFormat="1" applyFont="1" applyAlignment="1">
      <alignment horizontal="right"/>
    </xf>
    <xf numFmtId="187" fontId="67" fillId="0" borderId="0" xfId="1033" applyNumberFormat="1" applyFont="1" applyAlignment="1">
      <alignment horizontal="right"/>
    </xf>
    <xf numFmtId="41" fontId="67" fillId="0" borderId="33" xfId="1033" applyNumberFormat="1" applyFont="1" applyBorder="1"/>
    <xf numFmtId="164" fontId="67" fillId="0" borderId="33" xfId="1033" applyNumberFormat="1" applyFont="1" applyBorder="1" applyAlignment="1">
      <alignment horizontal="right"/>
    </xf>
    <xf numFmtId="255" fontId="67" fillId="0" borderId="20" xfId="1033" applyNumberFormat="1" applyFont="1" applyBorder="1" applyAlignment="1">
      <alignment horizontal="right"/>
    </xf>
    <xf numFmtId="10" fontId="67" fillId="0" borderId="0" xfId="1110" applyNumberFormat="1" applyFont="1" applyFill="1" applyBorder="1" applyAlignment="1" applyProtection="1"/>
    <xf numFmtId="0" fontId="228" fillId="0" borderId="0" xfId="1033" applyFont="1"/>
    <xf numFmtId="10" fontId="154" fillId="54" borderId="0" xfId="1105" applyNumberFormat="1" applyFont="1" applyFill="1" applyBorder="1" applyProtection="1"/>
    <xf numFmtId="202" fontId="189" fillId="96" borderId="27" xfId="751" applyNumberFormat="1" applyFont="1" applyFill="1" applyBorder="1" applyAlignment="1" applyProtection="1">
      <alignment horizontal="right"/>
    </xf>
    <xf numFmtId="246" fontId="161" fillId="0" borderId="0" xfId="1033" applyNumberFormat="1" applyFont="1"/>
    <xf numFmtId="252" fontId="161" fillId="0" borderId="7" xfId="823" applyNumberFormat="1" applyFont="1" applyFill="1" applyBorder="1" applyProtection="1"/>
    <xf numFmtId="252" fontId="67" fillId="0" borderId="59" xfId="823" applyNumberFormat="1" applyFont="1" applyFill="1" applyBorder="1" applyAlignment="1" applyProtection="1"/>
    <xf numFmtId="246" fontId="67" fillId="0" borderId="60" xfId="1033" applyNumberFormat="1" applyFont="1" applyBorder="1" applyAlignment="1">
      <alignment horizontal="right"/>
    </xf>
    <xf numFmtId="246" fontId="154" fillId="0" borderId="72" xfId="1033" applyNumberFormat="1" applyFont="1" applyBorder="1" applyAlignment="1">
      <alignment horizontal="right"/>
    </xf>
    <xf numFmtId="246" fontId="67" fillId="0" borderId="59" xfId="1033" applyNumberFormat="1" applyFont="1" applyBorder="1" applyAlignment="1">
      <alignment horizontal="right"/>
    </xf>
    <xf numFmtId="246" fontId="154" fillId="0" borderId="70" xfId="1033" applyNumberFormat="1" applyFont="1" applyBorder="1" applyAlignment="1">
      <alignment horizontal="right"/>
    </xf>
    <xf numFmtId="164" fontId="67" fillId="0" borderId="60" xfId="1033" applyNumberFormat="1" applyFont="1" applyBorder="1" applyAlignment="1">
      <alignment horizontal="right"/>
    </xf>
    <xf numFmtId="164" fontId="67" fillId="0" borderId="68" xfId="1033" applyNumberFormat="1" applyFont="1" applyBorder="1" applyAlignment="1">
      <alignment horizontal="right"/>
    </xf>
    <xf numFmtId="41" fontId="154" fillId="0" borderId="20" xfId="1033" applyNumberFormat="1" applyFont="1" applyBorder="1"/>
    <xf numFmtId="164" fontId="154" fillId="0" borderId="65" xfId="1033" applyNumberFormat="1" applyFont="1" applyBorder="1"/>
    <xf numFmtId="252" fontId="67" fillId="0" borderId="69" xfId="1033" applyNumberFormat="1" applyFont="1" applyBorder="1"/>
    <xf numFmtId="252" fontId="154" fillId="0" borderId="19" xfId="823" applyNumberFormat="1" applyFont="1" applyFill="1" applyBorder="1" applyProtection="1"/>
    <xf numFmtId="44" fontId="67" fillId="0" borderId="0" xfId="823" applyFont="1" applyFill="1" applyBorder="1" applyProtection="1"/>
    <xf numFmtId="202" fontId="179" fillId="0" borderId="0" xfId="1562" applyNumberFormat="1" applyFont="1" applyFill="1" applyBorder="1" applyAlignment="1" applyProtection="1">
      <alignment horizontal="right"/>
    </xf>
    <xf numFmtId="203" fontId="182" fillId="0" borderId="0" xfId="1562" applyNumberFormat="1" applyFont="1" applyFill="1" applyBorder="1" applyAlignment="1" applyProtection="1">
      <alignment horizontal="right"/>
    </xf>
    <xf numFmtId="233" fontId="176" fillId="0" borderId="0" xfId="1561" applyNumberFormat="1" applyFont="1" applyFill="1" applyBorder="1" applyAlignment="1" applyProtection="1">
      <alignment horizontal="right"/>
    </xf>
    <xf numFmtId="233" fontId="159" fillId="54" borderId="0" xfId="1563" applyNumberFormat="1" applyFont="1" applyFill="1" applyBorder="1" applyAlignment="1" applyProtection="1">
      <alignment vertical="center"/>
    </xf>
    <xf numFmtId="203" fontId="168" fillId="96" borderId="0" xfId="1562" applyNumberFormat="1" applyFont="1" applyFill="1" applyBorder="1" applyAlignment="1" applyProtection="1">
      <alignment vertical="center"/>
    </xf>
    <xf numFmtId="233" fontId="159" fillId="96" borderId="0" xfId="1563" applyNumberFormat="1" applyFont="1" applyFill="1" applyBorder="1" applyAlignment="1" applyProtection="1">
      <alignment vertical="center"/>
    </xf>
    <xf numFmtId="233" fontId="159" fillId="96" borderId="20" xfId="1563" applyNumberFormat="1" applyFont="1" applyFill="1" applyBorder="1" applyAlignment="1" applyProtection="1">
      <alignment vertical="center"/>
    </xf>
    <xf numFmtId="164" fontId="178" fillId="0" borderId="0" xfId="1561" applyNumberFormat="1" applyFont="1" applyFill="1" applyBorder="1" applyAlignment="1" applyProtection="1">
      <alignment horizontal="right"/>
    </xf>
    <xf numFmtId="164" fontId="178" fillId="0" borderId="20" xfId="1561" applyNumberFormat="1" applyFont="1" applyFill="1" applyBorder="1" applyAlignment="1" applyProtection="1">
      <alignment horizontal="right"/>
    </xf>
    <xf numFmtId="233" fontId="157" fillId="0" borderId="60" xfId="1563" applyNumberFormat="1" applyFont="1" applyFill="1" applyBorder="1" applyAlignment="1" applyProtection="1">
      <alignment vertical="center"/>
    </xf>
    <xf numFmtId="202" fontId="171" fillId="96" borderId="60" xfId="1562" applyNumberFormat="1" applyFont="1" applyFill="1" applyBorder="1" applyAlignment="1" applyProtection="1">
      <alignment horizontal="right" vertical="center"/>
    </xf>
    <xf numFmtId="164" fontId="157" fillId="0" borderId="60" xfId="1033" applyNumberFormat="1" applyFont="1" applyBorder="1" applyAlignment="1">
      <alignment horizontal="right" vertical="center"/>
    </xf>
    <xf numFmtId="164" fontId="157" fillId="0" borderId="68" xfId="1033" applyNumberFormat="1" applyFont="1" applyBorder="1" applyAlignment="1">
      <alignment horizontal="right" vertical="center"/>
    </xf>
    <xf numFmtId="202" fontId="171" fillId="96" borderId="71" xfId="1562" applyNumberFormat="1" applyFont="1" applyFill="1" applyBorder="1" applyAlignment="1" applyProtection="1">
      <alignment vertical="center"/>
    </xf>
    <xf numFmtId="233" fontId="157" fillId="0" borderId="68" xfId="1563" applyNumberFormat="1" applyFont="1" applyFill="1" applyBorder="1" applyAlignment="1" applyProtection="1">
      <alignment vertical="center"/>
    </xf>
    <xf numFmtId="202" fontId="228" fillId="0" borderId="71" xfId="1105" applyNumberFormat="1" applyFont="1" applyFill="1" applyBorder="1" applyAlignment="1" applyProtection="1">
      <alignment vertical="center"/>
    </xf>
    <xf numFmtId="203" fontId="228" fillId="0" borderId="71" xfId="1110" applyNumberFormat="1" applyFont="1" applyFill="1" applyBorder="1" applyAlignment="1" applyProtection="1">
      <alignment horizontal="right" vertical="top"/>
    </xf>
    <xf numFmtId="164" fontId="161" fillId="0" borderId="60" xfId="0" applyNumberFormat="1" applyFont="1" applyBorder="1"/>
    <xf numFmtId="164" fontId="161" fillId="0" borderId="81" xfId="0" applyNumberFormat="1" applyFont="1" applyBorder="1"/>
    <xf numFmtId="41" fontId="219" fillId="0" borderId="33" xfId="753" applyNumberFormat="1" applyFont="1" applyFill="1" applyBorder="1" applyProtection="1"/>
    <xf numFmtId="0" fontId="176" fillId="54" borderId="33" xfId="0" applyFont="1" applyFill="1" applyBorder="1" applyAlignment="1">
      <alignment horizontal="right"/>
    </xf>
    <xf numFmtId="0" fontId="67" fillId="54" borderId="33" xfId="1033" applyFont="1" applyFill="1" applyBorder="1" applyAlignment="1">
      <alignment horizontal="right"/>
    </xf>
    <xf numFmtId="233" fontId="189" fillId="96" borderId="20" xfId="1033" applyNumberFormat="1" applyFont="1" applyFill="1" applyBorder="1"/>
    <xf numFmtId="164" fontId="194" fillId="96" borderId="82" xfId="1033" applyNumberFormat="1" applyFont="1" applyFill="1" applyBorder="1"/>
    <xf numFmtId="202" fontId="154" fillId="0" borderId="33" xfId="805" applyNumberFormat="1" applyFont="1" applyFill="1" applyBorder="1" applyAlignment="1" applyProtection="1">
      <alignment horizontal="right"/>
    </xf>
    <xf numFmtId="247" fontId="161" fillId="0" borderId="0" xfId="823" applyNumberFormat="1" applyFont="1" applyFill="1" applyBorder="1" applyProtection="1"/>
    <xf numFmtId="233" fontId="159" fillId="96" borderId="33" xfId="1033" applyNumberFormat="1" applyFont="1" applyFill="1" applyBorder="1" applyAlignment="1">
      <alignment vertical="center"/>
    </xf>
    <xf numFmtId="202" fontId="159" fillId="96" borderId="33" xfId="805" applyNumberFormat="1" applyFont="1" applyFill="1" applyBorder="1" applyAlignment="1" applyProtection="1">
      <alignment horizontal="right" vertical="center"/>
    </xf>
    <xf numFmtId="233" fontId="159" fillId="96" borderId="20" xfId="1033" applyNumberFormat="1" applyFont="1" applyFill="1" applyBorder="1" applyAlignment="1">
      <alignment vertical="center"/>
    </xf>
    <xf numFmtId="41" fontId="168" fillId="96" borderId="33" xfId="1033" applyNumberFormat="1" applyFont="1" applyFill="1" applyBorder="1" applyAlignment="1">
      <alignment vertical="center"/>
    </xf>
    <xf numFmtId="248" fontId="168" fillId="96" borderId="33" xfId="805" applyNumberFormat="1" applyFont="1" applyFill="1" applyBorder="1" applyAlignment="1" applyProtection="1">
      <alignment horizontal="right" vertical="center"/>
    </xf>
    <xf numFmtId="252" fontId="67" fillId="0" borderId="59" xfId="823" applyNumberFormat="1" applyFont="1" applyFill="1" applyBorder="1" applyAlignment="1" applyProtection="1">
      <alignment horizontal="right"/>
    </xf>
    <xf numFmtId="252" fontId="154" fillId="0" borderId="7" xfId="823" applyNumberFormat="1" applyFont="1" applyFill="1" applyBorder="1" applyAlignment="1" applyProtection="1">
      <alignment horizontal="right"/>
    </xf>
    <xf numFmtId="252" fontId="67" fillId="0" borderId="69" xfId="1033" applyNumberFormat="1" applyFont="1" applyBorder="1" applyAlignment="1">
      <alignment horizontal="right"/>
    </xf>
    <xf numFmtId="0" fontId="236" fillId="0" borderId="0" xfId="0" applyFont="1"/>
    <xf numFmtId="164" fontId="161" fillId="96" borderId="60" xfId="0" applyNumberFormat="1" applyFont="1" applyFill="1" applyBorder="1" applyAlignment="1">
      <alignment horizontal="right"/>
    </xf>
    <xf numFmtId="0" fontId="139" fillId="96" borderId="0" xfId="1033" applyFont="1" applyFill="1" applyAlignment="1">
      <alignment vertical="top"/>
    </xf>
    <xf numFmtId="41" fontId="237" fillId="96" borderId="0" xfId="1033" applyNumberFormat="1" applyFont="1" applyFill="1"/>
    <xf numFmtId="210" fontId="161" fillId="0" borderId="5" xfId="1033" applyNumberFormat="1" applyFont="1" applyBorder="1"/>
    <xf numFmtId="164" fontId="161" fillId="0" borderId="0" xfId="1033" applyNumberFormat="1" applyFont="1" applyAlignment="1">
      <alignment horizontal="right"/>
    </xf>
    <xf numFmtId="233" fontId="177" fillId="96" borderId="0" xfId="1561" applyNumberFormat="1" applyFont="1" applyFill="1" applyBorder="1" applyAlignment="1" applyProtection="1">
      <alignment horizontal="right"/>
    </xf>
    <xf numFmtId="233" fontId="177" fillId="96" borderId="20" xfId="1561" applyNumberFormat="1" applyFont="1" applyFill="1" applyBorder="1" applyAlignment="1" applyProtection="1">
      <alignment horizontal="right"/>
    </xf>
    <xf numFmtId="164" fontId="156" fillId="96" borderId="0" xfId="1561" applyNumberFormat="1" applyFont="1" applyFill="1" applyBorder="1" applyAlignment="1" applyProtection="1">
      <alignment horizontal="right"/>
    </xf>
    <xf numFmtId="233" fontId="156" fillId="96" borderId="20" xfId="1561" applyNumberFormat="1" applyFont="1" applyFill="1" applyBorder="1" applyAlignment="1" applyProtection="1">
      <alignment horizontal="right"/>
    </xf>
    <xf numFmtId="0" fontId="156" fillId="0" borderId="0" xfId="0" applyFont="1" applyAlignment="1">
      <alignment horizontal="left"/>
    </xf>
    <xf numFmtId="0" fontId="156" fillId="0" borderId="0" xfId="0" applyFont="1"/>
    <xf numFmtId="203" fontId="180" fillId="0" borderId="0" xfId="1562" applyNumberFormat="1" applyFont="1" applyFill="1" applyBorder="1" applyAlignment="1" applyProtection="1">
      <alignment horizontal="right"/>
    </xf>
    <xf numFmtId="233" fontId="177" fillId="0" borderId="0" xfId="1561" applyNumberFormat="1" applyFont="1" applyFill="1" applyBorder="1" applyAlignment="1" applyProtection="1">
      <alignment horizontal="right"/>
    </xf>
    <xf numFmtId="41" fontId="154" fillId="0" borderId="33" xfId="1033" applyNumberFormat="1" applyFont="1" applyBorder="1"/>
    <xf numFmtId="187" fontId="154" fillId="0" borderId="0" xfId="1033" applyNumberFormat="1" applyFont="1" applyAlignment="1">
      <alignment horizontal="right"/>
    </xf>
    <xf numFmtId="187" fontId="154" fillId="0" borderId="33" xfId="1033" applyNumberFormat="1" applyFont="1" applyBorder="1" applyAlignment="1">
      <alignment horizontal="right"/>
    </xf>
    <xf numFmtId="255" fontId="154" fillId="0" borderId="20" xfId="1033" applyNumberFormat="1" applyFont="1" applyBorder="1" applyAlignment="1">
      <alignment horizontal="right"/>
    </xf>
    <xf numFmtId="10" fontId="154" fillId="0" borderId="0" xfId="1110" applyNumberFormat="1" applyFont="1" applyFill="1" applyBorder="1" applyAlignment="1" applyProtection="1"/>
    <xf numFmtId="164" fontId="67" fillId="96" borderId="33" xfId="1563" applyNumberFormat="1" applyFont="1" applyFill="1" applyBorder="1" applyAlignment="1" applyProtection="1"/>
    <xf numFmtId="164" fontId="67" fillId="0" borderId="33" xfId="1563" applyNumberFormat="1" applyFont="1" applyFill="1" applyBorder="1" applyAlignment="1" applyProtection="1"/>
    <xf numFmtId="191" fontId="161" fillId="0" borderId="7" xfId="724" applyNumberFormat="1" applyFont="1" applyFill="1" applyBorder="1" applyAlignment="1" applyProtection="1">
      <alignment horizontal="right"/>
    </xf>
    <xf numFmtId="191" fontId="161" fillId="96" borderId="7" xfId="724" applyNumberFormat="1" applyFont="1" applyFill="1" applyBorder="1" applyAlignment="1" applyProtection="1">
      <alignment horizontal="right"/>
    </xf>
    <xf numFmtId="41" fontId="238" fillId="0" borderId="33" xfId="753" applyNumberFormat="1" applyFont="1" applyFill="1" applyBorder="1" applyProtection="1"/>
    <xf numFmtId="262" fontId="209" fillId="96" borderId="19" xfId="753" applyNumberFormat="1" applyFont="1" applyFill="1" applyBorder="1" applyProtection="1"/>
    <xf numFmtId="262" fontId="208" fillId="0" borderId="19" xfId="753" applyNumberFormat="1" applyFont="1" applyFill="1" applyBorder="1" applyProtection="1"/>
    <xf numFmtId="49" fontId="189" fillId="54" borderId="72" xfId="0" quotePrefix="1" applyNumberFormat="1" applyFont="1" applyFill="1" applyBorder="1" applyAlignment="1">
      <alignment horizontal="right"/>
    </xf>
    <xf numFmtId="0" fontId="189" fillId="54" borderId="70" xfId="0" applyFont="1" applyFill="1" applyBorder="1"/>
    <xf numFmtId="0" fontId="189" fillId="96" borderId="83" xfId="0" applyFont="1" applyFill="1" applyBorder="1"/>
    <xf numFmtId="164" fontId="189" fillId="96" borderId="72" xfId="0" applyNumberFormat="1" applyFont="1" applyFill="1" applyBorder="1"/>
    <xf numFmtId="164" fontId="189" fillId="0" borderId="72" xfId="0" applyNumberFormat="1" applyFont="1" applyBorder="1"/>
    <xf numFmtId="164" fontId="189" fillId="0" borderId="62" xfId="0" applyNumberFormat="1" applyFont="1" applyBorder="1"/>
    <xf numFmtId="17" fontId="189" fillId="96" borderId="0" xfId="0" quotePrefix="1" applyNumberFormat="1" applyFont="1" applyFill="1" applyAlignment="1">
      <alignment horizontal="right"/>
    </xf>
    <xf numFmtId="202" fontId="189" fillId="96" borderId="0" xfId="751" applyNumberFormat="1" applyFont="1" applyFill="1" applyBorder="1" applyAlignment="1" applyProtection="1">
      <alignment horizontal="right"/>
    </xf>
    <xf numFmtId="202" fontId="189" fillId="96" borderId="20" xfId="751" applyNumberFormat="1" applyFont="1" applyFill="1" applyBorder="1" applyAlignment="1" applyProtection="1">
      <alignment horizontal="right"/>
    </xf>
    <xf numFmtId="164" fontId="194" fillId="96" borderId="20" xfId="1033" applyNumberFormat="1" applyFont="1" applyFill="1" applyBorder="1"/>
    <xf numFmtId="0" fontId="194" fillId="96" borderId="7" xfId="1033" applyFont="1" applyFill="1" applyBorder="1" applyAlignment="1">
      <alignment horizontal="right"/>
    </xf>
    <xf numFmtId="41" fontId="67" fillId="0" borderId="74" xfId="1033" applyNumberFormat="1" applyFont="1" applyBorder="1" applyAlignment="1">
      <alignment horizontal="right"/>
    </xf>
    <xf numFmtId="233" fontId="67" fillId="96" borderId="0" xfId="1033" applyNumberFormat="1" applyFont="1" applyFill="1" applyAlignment="1">
      <alignment horizontal="right"/>
    </xf>
    <xf numFmtId="37" fontId="178" fillId="0" borderId="0" xfId="1033" applyNumberFormat="1" applyFont="1" applyAlignment="1">
      <alignment horizontal="left"/>
    </xf>
    <xf numFmtId="37" fontId="177" fillId="0" borderId="0" xfId="1033" applyNumberFormat="1" applyFont="1" applyAlignment="1">
      <alignment horizontal="left"/>
    </xf>
    <xf numFmtId="202" fontId="154" fillId="96" borderId="7" xfId="1033" applyNumberFormat="1" applyFont="1" applyFill="1" applyBorder="1" applyAlignment="1">
      <alignment horizontal="right"/>
    </xf>
    <xf numFmtId="0" fontId="67" fillId="97" borderId="61" xfId="1033" applyFont="1" applyFill="1" applyBorder="1"/>
    <xf numFmtId="0" fontId="154" fillId="97" borderId="5" xfId="1033" applyFont="1" applyFill="1" applyBorder="1"/>
    <xf numFmtId="164" fontId="67" fillId="96" borderId="60" xfId="1563" applyNumberFormat="1" applyFont="1" applyFill="1" applyBorder="1" applyAlignment="1" applyProtection="1">
      <alignment vertical="center"/>
    </xf>
    <xf numFmtId="41" fontId="154" fillId="96" borderId="0" xfId="1033" applyNumberFormat="1" applyFont="1" applyFill="1" applyAlignment="1">
      <alignment vertical="center"/>
    </xf>
    <xf numFmtId="202" fontId="154" fillId="54" borderId="0" xfId="805" applyNumberFormat="1" applyFont="1" applyFill="1" applyBorder="1" applyAlignment="1" applyProtection="1">
      <alignment horizontal="right" vertical="center"/>
    </xf>
    <xf numFmtId="41" fontId="67" fillId="96" borderId="60" xfId="1033" applyNumberFormat="1" applyFont="1" applyFill="1" applyBorder="1" applyAlignment="1">
      <alignment vertical="center"/>
    </xf>
    <xf numFmtId="41" fontId="67" fillId="0" borderId="60" xfId="1033" applyNumberFormat="1" applyFont="1" applyBorder="1" applyAlignment="1">
      <alignment vertical="center"/>
    </xf>
    <xf numFmtId="164" fontId="67" fillId="96" borderId="74" xfId="1563" applyNumberFormat="1" applyFont="1" applyFill="1" applyBorder="1" applyAlignment="1" applyProtection="1">
      <alignment vertical="center"/>
    </xf>
    <xf numFmtId="41" fontId="154" fillId="96" borderId="33" xfId="1033" applyNumberFormat="1" applyFont="1" applyFill="1" applyBorder="1" applyAlignment="1">
      <alignment vertical="center"/>
    </xf>
    <xf numFmtId="41" fontId="154" fillId="0" borderId="33" xfId="1033" applyNumberFormat="1" applyFont="1" applyBorder="1" applyAlignment="1">
      <alignment vertical="center"/>
    </xf>
    <xf numFmtId="41" fontId="67" fillId="0" borderId="74" xfId="1033" applyNumberFormat="1" applyFont="1" applyBorder="1" applyAlignment="1">
      <alignment vertical="center"/>
    </xf>
    <xf numFmtId="202" fontId="154" fillId="54" borderId="33" xfId="805" applyNumberFormat="1" applyFont="1" applyFill="1" applyBorder="1" applyAlignment="1" applyProtection="1">
      <alignment horizontal="right" vertical="center"/>
    </xf>
    <xf numFmtId="187" fontId="154" fillId="96" borderId="0" xfId="1033" applyNumberFormat="1" applyFont="1" applyFill="1" applyAlignment="1">
      <alignment horizontal="right" vertical="center"/>
    </xf>
    <xf numFmtId="187" fontId="154" fillId="0" borderId="0" xfId="1033" applyNumberFormat="1" applyFont="1" applyAlignment="1">
      <alignment horizontal="right" vertical="center"/>
    </xf>
    <xf numFmtId="202" fontId="154" fillId="54" borderId="5" xfId="805" applyNumberFormat="1" applyFont="1" applyFill="1" applyBorder="1" applyAlignment="1" applyProtection="1">
      <alignment horizontal="right" vertical="center"/>
    </xf>
    <xf numFmtId="0" fontId="154" fillId="96" borderId="78" xfId="1033" applyFont="1" applyFill="1" applyBorder="1" applyAlignment="1">
      <alignment horizontal="left" vertical="center" indent="1"/>
    </xf>
    <xf numFmtId="187" fontId="154" fillId="96" borderId="33" xfId="1033" applyNumberFormat="1" applyFont="1" applyFill="1" applyBorder="1" applyAlignment="1">
      <alignment horizontal="right" vertical="center"/>
    </xf>
    <xf numFmtId="187" fontId="154" fillId="0" borderId="33" xfId="1033" applyNumberFormat="1" applyFont="1" applyBorder="1" applyAlignment="1">
      <alignment horizontal="right" vertical="center"/>
    </xf>
    <xf numFmtId="164" fontId="67" fillId="96" borderId="74" xfId="1033" applyNumberFormat="1" applyFont="1" applyFill="1" applyBorder="1" applyAlignment="1">
      <alignment horizontal="right" vertical="center"/>
    </xf>
    <xf numFmtId="164" fontId="67" fillId="96" borderId="60" xfId="1033" applyNumberFormat="1" applyFont="1" applyFill="1" applyBorder="1" applyAlignment="1">
      <alignment horizontal="right" vertical="center"/>
    </xf>
    <xf numFmtId="41" fontId="67" fillId="0" borderId="61" xfId="1033" applyNumberFormat="1" applyFont="1" applyBorder="1" applyAlignment="1">
      <alignment vertical="center"/>
    </xf>
    <xf numFmtId="202" fontId="154" fillId="0" borderId="0" xfId="805" applyNumberFormat="1" applyFont="1" applyFill="1" applyBorder="1" applyAlignment="1" applyProtection="1">
      <alignment horizontal="right" vertical="center"/>
    </xf>
    <xf numFmtId="254" fontId="67" fillId="0" borderId="74" xfId="1033" applyNumberFormat="1" applyFont="1" applyBorder="1" applyAlignment="1">
      <alignment vertical="center"/>
    </xf>
    <xf numFmtId="255" fontId="154" fillId="96" borderId="20" xfId="1033" applyNumberFormat="1" applyFont="1" applyFill="1" applyBorder="1" applyAlignment="1">
      <alignment horizontal="right" vertical="center"/>
    </xf>
    <xf numFmtId="202" fontId="154" fillId="54" borderId="20" xfId="805" applyNumberFormat="1" applyFont="1" applyFill="1" applyBorder="1" applyAlignment="1" applyProtection="1">
      <alignment horizontal="right" vertical="center"/>
    </xf>
    <xf numFmtId="10" fontId="67" fillId="0" borderId="60" xfId="1033" applyNumberFormat="1" applyFont="1" applyBorder="1" applyAlignment="1">
      <alignment vertical="center"/>
    </xf>
    <xf numFmtId="10" fontId="154" fillId="96" borderId="0" xfId="1110" applyNumberFormat="1" applyFont="1" applyFill="1" applyBorder="1" applyAlignment="1" applyProtection="1">
      <alignment vertical="center"/>
    </xf>
    <xf numFmtId="261" fontId="154" fillId="96" borderId="0" xfId="751" applyNumberFormat="1" applyFont="1" applyFill="1" applyBorder="1" applyAlignment="1" applyProtection="1">
      <alignment horizontal="right" vertical="center"/>
    </xf>
    <xf numFmtId="256" fontId="190" fillId="54" borderId="0" xfId="751" applyNumberFormat="1" applyFont="1" applyFill="1" applyBorder="1" applyAlignment="1" applyProtection="1">
      <alignment horizontal="right" vertical="center"/>
    </xf>
    <xf numFmtId="164" fontId="67" fillId="94" borderId="60" xfId="1033" applyNumberFormat="1" applyFont="1" applyFill="1" applyBorder="1" applyAlignment="1">
      <alignment horizontal="right" vertical="center"/>
    </xf>
    <xf numFmtId="193" fontId="190" fillId="94" borderId="0" xfId="1563" applyNumberFormat="1" applyFont="1" applyFill="1" applyBorder="1" applyAlignment="1" applyProtection="1">
      <alignment vertical="center"/>
    </xf>
    <xf numFmtId="193" fontId="190" fillId="97" borderId="0" xfId="1563" applyNumberFormat="1" applyFont="1" applyFill="1" applyBorder="1" applyAlignment="1" applyProtection="1">
      <alignment vertical="center"/>
    </xf>
    <xf numFmtId="203" fontId="190" fillId="94" borderId="0" xfId="1562" applyNumberFormat="1" applyFont="1" applyFill="1" applyBorder="1" applyAlignment="1" applyProtection="1">
      <alignment horizontal="right" vertical="center"/>
    </xf>
    <xf numFmtId="164" fontId="154" fillId="96" borderId="0" xfId="1563" applyNumberFormat="1" applyFont="1" applyFill="1" applyAlignment="1" applyProtection="1">
      <alignment vertical="center"/>
    </xf>
    <xf numFmtId="193" fontId="154" fillId="54" borderId="0" xfId="1563" applyNumberFormat="1" applyFont="1" applyFill="1" applyBorder="1" applyAlignment="1" applyProtection="1">
      <alignment horizontal="right" vertical="center"/>
    </xf>
    <xf numFmtId="0" fontId="154" fillId="94" borderId="0" xfId="1033" applyFont="1" applyFill="1" applyAlignment="1">
      <alignment vertical="center"/>
    </xf>
    <xf numFmtId="164" fontId="154" fillId="0" borderId="0" xfId="1563" applyNumberFormat="1" applyFont="1" applyFill="1" applyAlignment="1" applyProtection="1">
      <alignment vertical="center"/>
    </xf>
    <xf numFmtId="164" fontId="67" fillId="0" borderId="60" xfId="1563" applyNumberFormat="1" applyFont="1" applyFill="1" applyBorder="1" applyAlignment="1" applyProtection="1">
      <alignment vertical="center"/>
    </xf>
    <xf numFmtId="0" fontId="154" fillId="94" borderId="0" xfId="0" applyFont="1" applyFill="1" applyAlignment="1">
      <alignment horizontal="left" vertical="center"/>
    </xf>
    <xf numFmtId="164" fontId="154" fillId="0" borderId="0" xfId="1033" applyNumberFormat="1" applyFont="1" applyAlignment="1">
      <alignment horizontal="right" vertical="center"/>
    </xf>
    <xf numFmtId="0" fontId="67" fillId="97" borderId="63" xfId="1033" applyFont="1" applyFill="1" applyBorder="1"/>
    <xf numFmtId="0" fontId="154" fillId="97" borderId="0" xfId="1033" applyFont="1" applyFill="1" applyAlignment="1">
      <alignment vertical="center"/>
    </xf>
    <xf numFmtId="164" fontId="154" fillId="96" borderId="0" xfId="1033" applyNumberFormat="1" applyFont="1" applyFill="1" applyAlignment="1">
      <alignment horizontal="right" vertical="center"/>
    </xf>
    <xf numFmtId="164" fontId="67" fillId="0" borderId="71" xfId="1033" applyNumberFormat="1" applyFont="1" applyBorder="1" applyAlignment="1">
      <alignment horizontal="right" vertical="center"/>
    </xf>
    <xf numFmtId="193" fontId="161" fillId="0" borderId="0" xfId="724" applyNumberFormat="1" applyFont="1" applyFill="1" applyBorder="1" applyAlignment="1" applyProtection="1"/>
    <xf numFmtId="37" fontId="188" fillId="54" borderId="0" xfId="1033" applyNumberFormat="1" applyFont="1" applyFill="1"/>
    <xf numFmtId="37" fontId="188" fillId="54" borderId="0" xfId="1033" applyNumberFormat="1" applyFont="1" applyFill="1" applyAlignment="1">
      <alignment horizontal="right"/>
    </xf>
    <xf numFmtId="0" fontId="247" fillId="96" borderId="0" xfId="1033" applyFont="1" applyFill="1" applyAlignment="1">
      <alignment horizontal="right"/>
    </xf>
    <xf numFmtId="37" fontId="247" fillId="54" borderId="0" xfId="1033" applyNumberFormat="1" applyFont="1" applyFill="1" applyAlignment="1">
      <alignment horizontal="right"/>
    </xf>
    <xf numFmtId="0" fontId="249" fillId="54" borderId="0" xfId="1033" applyFont="1" applyFill="1"/>
    <xf numFmtId="37" fontId="158" fillId="54" borderId="0" xfId="1033" applyNumberFormat="1" applyFont="1" applyFill="1" applyAlignment="1">
      <alignment horizontal="right" vertical="top"/>
    </xf>
    <xf numFmtId="0" fontId="250" fillId="0" borderId="0" xfId="0" applyFont="1"/>
    <xf numFmtId="254" fontId="67" fillId="0" borderId="68" xfId="1033" applyNumberFormat="1" applyFont="1" applyBorder="1" applyAlignment="1">
      <alignment vertical="center"/>
    </xf>
    <xf numFmtId="233" fontId="178" fillId="0" borderId="0" xfId="1561" applyNumberFormat="1" applyFont="1" applyFill="1" applyBorder="1" applyAlignment="1" applyProtection="1">
      <alignment horizontal="right"/>
    </xf>
    <xf numFmtId="233" fontId="178" fillId="0" borderId="20" xfId="1561" applyNumberFormat="1" applyFont="1" applyFill="1" applyBorder="1" applyAlignment="1" applyProtection="1">
      <alignment horizontal="right"/>
    </xf>
    <xf numFmtId="0" fontId="251" fillId="0" borderId="0" xfId="0" applyFont="1"/>
    <xf numFmtId="0" fontId="189" fillId="54" borderId="27" xfId="1033" applyFont="1" applyFill="1" applyBorder="1"/>
    <xf numFmtId="0" fontId="154" fillId="54" borderId="27" xfId="1033" applyFont="1" applyFill="1" applyBorder="1"/>
    <xf numFmtId="249" fontId="189" fillId="0" borderId="72" xfId="0" applyNumberFormat="1" applyFont="1" applyBorder="1"/>
    <xf numFmtId="249" fontId="194" fillId="0" borderId="71" xfId="0" applyNumberFormat="1" applyFont="1" applyBorder="1"/>
    <xf numFmtId="164" fontId="67" fillId="0" borderId="0" xfId="1033" applyNumberFormat="1" applyFont="1" applyAlignment="1">
      <alignment horizontal="right" vertical="center"/>
    </xf>
    <xf numFmtId="0" fontId="139" fillId="96" borderId="0" xfId="1033" applyFont="1" applyFill="1" applyAlignment="1">
      <alignment horizontal="left" vertical="top" wrapText="1"/>
    </xf>
    <xf numFmtId="0" fontId="167" fillId="96" borderId="0" xfId="1033" applyFont="1" applyFill="1" applyAlignment="1">
      <alignment vertical="top" wrapText="1"/>
    </xf>
    <xf numFmtId="0" fontId="167" fillId="96" borderId="0" xfId="1033" applyFont="1" applyFill="1" applyAlignment="1">
      <alignment vertical="top"/>
    </xf>
    <xf numFmtId="0" fontId="167" fillId="96" borderId="0" xfId="1033" applyFont="1" applyFill="1" applyAlignment="1">
      <alignment horizontal="left" vertical="top" wrapText="1"/>
    </xf>
    <xf numFmtId="0" fontId="148" fillId="0" borderId="2" xfId="0" applyFont="1" applyBorder="1" applyAlignment="1" applyProtection="1">
      <alignment horizontal="left" vertical="top" wrapText="1"/>
      <protection locked="0"/>
    </xf>
    <xf numFmtId="0" fontId="143" fillId="0" borderId="57" xfId="0" applyFont="1" applyBorder="1" applyAlignment="1">
      <alignment horizontal="center"/>
    </xf>
    <xf numFmtId="0" fontId="143" fillId="0" borderId="2" xfId="0" applyFont="1" applyBorder="1" applyAlignment="1">
      <alignment horizontal="center"/>
    </xf>
    <xf numFmtId="0" fontId="143" fillId="0" borderId="56" xfId="0" applyFont="1" applyBorder="1" applyAlignment="1">
      <alignment horizontal="center"/>
    </xf>
    <xf numFmtId="0" fontId="145" fillId="57" borderId="88" xfId="0" applyFont="1" applyFill="1" applyBorder="1" applyAlignment="1">
      <alignment horizontal="center" vertical="center"/>
    </xf>
    <xf numFmtId="0" fontId="145" fillId="57" borderId="20" xfId="0" applyFont="1" applyFill="1" applyBorder="1" applyAlignment="1">
      <alignment horizontal="center" vertical="center"/>
    </xf>
    <xf numFmtId="0" fontId="145" fillId="57" borderId="27" xfId="0" applyFont="1" applyFill="1" applyBorder="1" applyAlignment="1">
      <alignment horizontal="center" vertical="center"/>
    </xf>
    <xf numFmtId="0" fontId="146" fillId="87" borderId="89" xfId="0" applyFont="1" applyFill="1" applyBorder="1" applyAlignment="1">
      <alignment horizontal="center" vertical="center"/>
    </xf>
    <xf numFmtId="0" fontId="146" fillId="87" borderId="35" xfId="0" applyFont="1" applyFill="1" applyBorder="1" applyAlignment="1">
      <alignment horizontal="center" vertical="center"/>
    </xf>
    <xf numFmtId="0" fontId="146" fillId="87" borderId="54" xfId="0" applyFont="1" applyFill="1" applyBorder="1" applyAlignment="1">
      <alignment horizontal="center" vertical="center"/>
    </xf>
    <xf numFmtId="0" fontId="143" fillId="0" borderId="90" xfId="0" applyFont="1" applyBorder="1" applyAlignment="1">
      <alignment horizontal="center"/>
    </xf>
    <xf numFmtId="0" fontId="143" fillId="0" borderId="33" xfId="0" applyFont="1" applyBorder="1" applyAlignment="1">
      <alignment horizontal="center"/>
    </xf>
    <xf numFmtId="0" fontId="143" fillId="0" borderId="51" xfId="0" applyFont="1" applyBorder="1" applyAlignment="1">
      <alignment horizontal="center"/>
    </xf>
    <xf numFmtId="0" fontId="153" fillId="57" borderId="94" xfId="0" applyFont="1" applyFill="1" applyBorder="1" applyAlignment="1" applyProtection="1">
      <alignment horizontal="center" vertical="center"/>
      <protection hidden="1"/>
    </xf>
    <xf numFmtId="0" fontId="153" fillId="57" borderId="92" xfId="0" applyFont="1" applyFill="1" applyBorder="1" applyAlignment="1" applyProtection="1">
      <alignment horizontal="center" vertical="center"/>
      <protection hidden="1"/>
    </xf>
    <xf numFmtId="0" fontId="153" fillId="57" borderId="95" xfId="0" applyFont="1" applyFill="1" applyBorder="1" applyAlignment="1" applyProtection="1">
      <alignment horizontal="center" vertical="center"/>
      <protection hidden="1"/>
    </xf>
    <xf numFmtId="0" fontId="143" fillId="57" borderId="2" xfId="0" applyFont="1" applyFill="1" applyBorder="1" applyAlignment="1">
      <alignment horizontal="center"/>
    </xf>
    <xf numFmtId="0" fontId="143" fillId="57" borderId="56" xfId="0" applyFont="1" applyFill="1" applyBorder="1" applyAlignment="1">
      <alignment horizontal="center"/>
    </xf>
    <xf numFmtId="0" fontId="143" fillId="0" borderId="0" xfId="0" applyFont="1" applyAlignment="1" applyProtection="1">
      <alignment horizontal="left" vertical="center"/>
      <protection locked="0"/>
    </xf>
    <xf numFmtId="0" fontId="143" fillId="0" borderId="17" xfId="0" applyFont="1" applyBorder="1" applyAlignment="1" applyProtection="1">
      <alignment horizontal="left" vertical="center"/>
      <protection locked="0"/>
    </xf>
    <xf numFmtId="0" fontId="143" fillId="0" borderId="52" xfId="0" applyFont="1" applyBorder="1" applyAlignment="1">
      <alignment horizontal="center"/>
    </xf>
    <xf numFmtId="0" fontId="153" fillId="57" borderId="93" xfId="0" applyFont="1" applyFill="1" applyBorder="1" applyAlignment="1" applyProtection="1">
      <alignment horizontal="center" vertical="center"/>
      <protection hidden="1"/>
    </xf>
    <xf numFmtId="0" fontId="146" fillId="87" borderId="80" xfId="0" applyFont="1" applyFill="1" applyBorder="1" applyAlignment="1">
      <alignment horizontal="center" vertical="center"/>
    </xf>
    <xf numFmtId="0" fontId="146" fillId="87" borderId="5" xfId="0" applyFont="1" applyFill="1" applyBorder="1" applyAlignment="1">
      <alignment horizontal="center" vertical="center"/>
    </xf>
    <xf numFmtId="0" fontId="146" fillId="87" borderId="48" xfId="0" applyFont="1" applyFill="1" applyBorder="1" applyAlignment="1">
      <alignment horizontal="center" vertical="center"/>
    </xf>
    <xf numFmtId="0" fontId="153" fillId="57" borderId="91" xfId="0" applyFont="1" applyFill="1" applyBorder="1" applyAlignment="1" applyProtection="1">
      <alignment horizontal="center" vertical="center"/>
      <protection hidden="1"/>
    </xf>
    <xf numFmtId="0" fontId="144" fillId="0" borderId="0" xfId="0" applyFont="1" applyAlignment="1">
      <alignment horizontal="left" vertical="center"/>
    </xf>
    <xf numFmtId="0" fontId="152" fillId="0" borderId="0" xfId="0" applyFont="1" applyAlignment="1" applyProtection="1">
      <alignment horizontal="center" vertical="center"/>
      <protection locked="0"/>
    </xf>
    <xf numFmtId="0" fontId="146" fillId="87" borderId="84" xfId="0" applyFont="1" applyFill="1" applyBorder="1" applyAlignment="1">
      <alignment horizontal="center" vertical="center"/>
    </xf>
    <xf numFmtId="0" fontId="146" fillId="87" borderId="13" xfId="0" applyFont="1" applyFill="1" applyBorder="1" applyAlignment="1">
      <alignment horizontal="center" vertical="center"/>
    </xf>
    <xf numFmtId="0" fontId="146" fillId="87" borderId="85" xfId="0" applyFont="1" applyFill="1" applyBorder="1" applyAlignment="1">
      <alignment horizontal="center" vertical="center"/>
    </xf>
    <xf numFmtId="0" fontId="143" fillId="0" borderId="86" xfId="0" applyFont="1" applyBorder="1" applyAlignment="1" applyProtection="1">
      <alignment horizontal="center"/>
      <protection locked="0"/>
    </xf>
    <xf numFmtId="0" fontId="143" fillId="0" borderId="20" xfId="0" applyFont="1" applyBorder="1" applyAlignment="1" applyProtection="1">
      <alignment horizontal="center"/>
      <protection locked="0"/>
    </xf>
    <xf numFmtId="0" fontId="143" fillId="0" borderId="87" xfId="0" applyFont="1" applyBorder="1" applyAlignment="1" applyProtection="1">
      <alignment horizontal="center"/>
      <protection locked="0"/>
    </xf>
    <xf numFmtId="0" fontId="8" fillId="0" borderId="0" xfId="1033" applyFont="1" applyAlignment="1">
      <alignment horizontal="left" vertical="top" wrapText="1"/>
    </xf>
    <xf numFmtId="37" fontId="190" fillId="54" borderId="33" xfId="1033" applyNumberFormat="1" applyFont="1" applyFill="1" applyBorder="1" applyAlignment="1">
      <alignment horizontal="left" wrapText="1"/>
    </xf>
    <xf numFmtId="0" fontId="160" fillId="96" borderId="0" xfId="1033" applyFont="1" applyFill="1" applyAlignment="1">
      <alignment horizontal="left" vertical="top" wrapText="1"/>
    </xf>
    <xf numFmtId="0" fontId="160" fillId="0" borderId="0" xfId="1033" applyFont="1" applyAlignment="1">
      <alignment horizontal="left" vertical="top" wrapText="1"/>
    </xf>
    <xf numFmtId="0" fontId="8" fillId="96" borderId="0" xfId="1033" applyFont="1" applyFill="1" applyAlignment="1">
      <alignment horizontal="left" vertical="top" wrapText="1"/>
    </xf>
    <xf numFmtId="0" fontId="8" fillId="95" borderId="0" xfId="0" applyFont="1" applyFill="1" applyAlignment="1">
      <alignment horizontal="left" vertical="top" wrapText="1"/>
    </xf>
    <xf numFmtId="37" fontId="163" fillId="54" borderId="7" xfId="1033" applyNumberFormat="1" applyFont="1" applyFill="1" applyBorder="1" applyAlignment="1">
      <alignment horizontal="left" wrapText="1"/>
    </xf>
    <xf numFmtId="37" fontId="163" fillId="54" borderId="7" xfId="1033" applyNumberFormat="1" applyFont="1" applyFill="1" applyBorder="1" applyAlignment="1">
      <alignment horizontal="left"/>
    </xf>
    <xf numFmtId="0" fontId="177" fillId="96" borderId="0" xfId="0" applyFont="1" applyFill="1" applyAlignment="1">
      <alignment horizontal="left" vertical="top" wrapText="1"/>
    </xf>
    <xf numFmtId="0" fontId="177" fillId="0" borderId="0" xfId="1033" applyFont="1" applyAlignment="1">
      <alignment horizontal="left" vertical="top" wrapText="1"/>
    </xf>
    <xf numFmtId="0" fontId="208" fillId="0" borderId="0" xfId="1033" applyFont="1" applyAlignment="1">
      <alignment horizontal="left" vertical="top" wrapText="1"/>
    </xf>
    <xf numFmtId="0" fontId="208" fillId="96" borderId="0" xfId="1033" applyFont="1" applyFill="1" applyAlignment="1">
      <alignment horizontal="left" vertical="top" wrapText="1"/>
    </xf>
    <xf numFmtId="0" fontId="159" fillId="96" borderId="0" xfId="1033" applyFont="1" applyFill="1" applyAlignment="1">
      <alignment horizontal="left"/>
    </xf>
  </cellXfs>
  <cellStyles count="1564">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3" xfId="741" xr:uid="{00000000-0005-0000-0000-0000E4020000}"/>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2" xfId="751" xr:uid="{00000000-0005-0000-0000-0000EE020000}"/>
    <cellStyle name="Comma 2 2 2" xfId="752" xr:uid="{00000000-0005-0000-0000-0000EF020000}"/>
    <cellStyle name="Comma 2 2 2 2" xfId="753" xr:uid="{00000000-0005-0000-0000-0000F0020000}"/>
    <cellStyle name="Comma 2 2 3" xfId="754" xr:uid="{00000000-0005-0000-0000-0000F1020000}"/>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7" xfId="760" xr:uid="{00000000-0005-0000-0000-0000F7020000}"/>
    <cellStyle name="Comma 2 7 2" xfId="761" xr:uid="{00000000-0005-0000-0000-0000F8020000}"/>
    <cellStyle name="Comma 2 8" xfId="762" xr:uid="{00000000-0005-0000-0000-0000F9020000}"/>
    <cellStyle name="Comma 2 8 2" xfId="763" xr:uid="{00000000-0005-0000-0000-0000FA020000}"/>
    <cellStyle name="Comma 2 9" xfId="764" xr:uid="{00000000-0005-0000-0000-0000FB020000}"/>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4" xfId="770" xr:uid="{00000000-0005-0000-0000-000001030000}"/>
    <cellStyle name="Comma 24 2" xfId="771" xr:uid="{00000000-0005-0000-0000-000002030000}"/>
    <cellStyle name="Comma 24 3" xfId="1561" xr:uid="{00000000-0005-0000-0000-000003030000}"/>
    <cellStyle name="Comma 25" xfId="772" xr:uid="{00000000-0005-0000-0000-000004030000}"/>
    <cellStyle name="Comma 26" xfId="773" xr:uid="{00000000-0005-0000-0000-000005030000}"/>
    <cellStyle name="Comma 27" xfId="774" xr:uid="{00000000-0005-0000-0000-000006030000}"/>
    <cellStyle name="Comma 28" xfId="775" xr:uid="{00000000-0005-0000-0000-000007030000}"/>
    <cellStyle name="Comma 29" xfId="776" xr:uid="{00000000-0005-0000-0000-000008030000}"/>
    <cellStyle name="Comma 3" xfId="777" xr:uid="{00000000-0005-0000-0000-000009030000}"/>
    <cellStyle name="Comma 3 2" xfId="778" xr:uid="{00000000-0005-0000-0000-00000A030000}"/>
    <cellStyle name="Comma 3 2 2" xfId="779" xr:uid="{00000000-0005-0000-0000-00000B030000}"/>
    <cellStyle name="Comma 3 3" xfId="780" xr:uid="{00000000-0005-0000-0000-00000C030000}"/>
    <cellStyle name="Comma 3 4" xfId="781" xr:uid="{00000000-0005-0000-0000-00000D030000}"/>
    <cellStyle name="Comma 30" xfId="782" xr:uid="{00000000-0005-0000-0000-00000E030000}"/>
    <cellStyle name="Comma 31" xfId="1563" xr:uid="{00000000-0005-0000-0000-00000F030000}"/>
    <cellStyle name="Comma 4" xfId="783" xr:uid="{00000000-0005-0000-0000-000010030000}"/>
    <cellStyle name="Comma 4 2" xfId="784" xr:uid="{00000000-0005-0000-0000-000011030000}"/>
    <cellStyle name="Comma 4 2 2" xfId="785" xr:uid="{00000000-0005-0000-0000-000012030000}"/>
    <cellStyle name="Comma 4 3" xfId="786" xr:uid="{00000000-0005-0000-0000-000013030000}"/>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3" xfId="791" xr:uid="{00000000-0005-0000-0000-000018030000}"/>
    <cellStyle name="Comma 5 3" xfId="792" xr:uid="{00000000-0005-0000-0000-000019030000}"/>
    <cellStyle name="Comma 6" xfId="793" xr:uid="{00000000-0005-0000-0000-00001A030000}"/>
    <cellStyle name="Comma 6 2" xfId="794" xr:uid="{00000000-0005-0000-0000-00001B030000}"/>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1" xfId="821" xr:uid="{00000000-0005-0000-0000-000036030000}"/>
    <cellStyle name="Currency 11 2" xfId="822" xr:uid="{00000000-0005-0000-0000-000037030000}"/>
    <cellStyle name="Currency 12" xfId="823" xr:uid="{00000000-0005-0000-0000-000038030000}"/>
    <cellStyle name="Currency 12 2" xfId="824" xr:uid="{00000000-0005-0000-0000-000039030000}"/>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4" xfId="833" xr:uid="{00000000-0005-0000-0000-000042030000}"/>
    <cellStyle name="Currency 4 2" xfId="834" xr:uid="{00000000-0005-0000-0000-000043030000}"/>
    <cellStyle name="Currency 5" xfId="835" xr:uid="{00000000-0005-0000-0000-000044030000}"/>
    <cellStyle name="Currency 5 2" xfId="836" xr:uid="{00000000-0005-0000-0000-000045030000}"/>
    <cellStyle name="Currency 6" xfId="837" xr:uid="{00000000-0005-0000-0000-000046030000}"/>
    <cellStyle name="Currency 6 2" xfId="838" xr:uid="{00000000-0005-0000-0000-000047030000}"/>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2)" xfId="877" xr:uid="{00000000-0005-0000-0000-00006E030000}"/>
    <cellStyle name="Enter Units (0)" xfId="878" xr:uid="{00000000-0005-0000-0000-00006F030000}"/>
    <cellStyle name="Enter Units (0) 2" xfId="879" xr:uid="{00000000-0005-0000-0000-000070030000}"/>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Hyperlink" xfId="958" builtinId="8"/>
    <cellStyle name="Input [yellow]" xfId="959" xr:uid="{00000000-0005-0000-0000-0000C0030000}"/>
    <cellStyle name="Input 0" xfId="960" xr:uid="{00000000-0005-0000-0000-0000C1030000}"/>
    <cellStyle name="Input 2" xfId="961" xr:uid="{00000000-0005-0000-0000-0000C2030000}"/>
    <cellStyle name="Input 2 2" xfId="962" xr:uid="{00000000-0005-0000-0000-0000C3030000}"/>
    <cellStyle name="Input 3" xfId="963" xr:uid="{00000000-0005-0000-0000-0000C4030000}"/>
    <cellStyle name="Input 3 2" xfId="964" xr:uid="{00000000-0005-0000-0000-0000C5030000}"/>
    <cellStyle name="Input 4" xfId="965" xr:uid="{00000000-0005-0000-0000-0000C6030000}"/>
    <cellStyle name="Input 4 2" xfId="966" xr:uid="{00000000-0005-0000-0000-0000C7030000}"/>
    <cellStyle name="Input 5" xfId="967" xr:uid="{00000000-0005-0000-0000-0000C8030000}"/>
    <cellStyle name="Input 6" xfId="968" xr:uid="{00000000-0005-0000-0000-0000C9030000}"/>
    <cellStyle name="Input 7" xfId="969" xr:uid="{00000000-0005-0000-0000-0000CA030000}"/>
    <cellStyle name="Input 8" xfId="970" xr:uid="{00000000-0005-0000-0000-0000CB030000}"/>
    <cellStyle name="Input 9" xfId="971" xr:uid="{00000000-0005-0000-0000-0000CC030000}"/>
    <cellStyle name="Input Cells" xfId="972" xr:uid="{00000000-0005-0000-0000-0000CD030000}"/>
    <cellStyle name="Input Value" xfId="973" xr:uid="{00000000-0005-0000-0000-0000CE030000}"/>
    <cellStyle name="InputCell" xfId="974" xr:uid="{00000000-0005-0000-0000-0000CF030000}"/>
    <cellStyle name="Integer" xfId="975" xr:uid="{00000000-0005-0000-0000-0000D0030000}"/>
    <cellStyle name="Item" xfId="976" xr:uid="{00000000-0005-0000-0000-0000D1030000}"/>
    <cellStyle name="ItemTypeClass" xfId="977" xr:uid="{00000000-0005-0000-0000-0000D2030000}"/>
    <cellStyle name="Komma [0]_GRAF A-V vs FOREC" xfId="978" xr:uid="{00000000-0005-0000-0000-0000D3030000}"/>
    <cellStyle name="Komma_GRAF A-V vs FOREC" xfId="979" xr:uid="{00000000-0005-0000-0000-0000D4030000}"/>
    <cellStyle name="KP_Normal" xfId="980" xr:uid="{00000000-0005-0000-0000-0000D5030000}"/>
    <cellStyle name="Label" xfId="981" xr:uid="{00000000-0005-0000-0000-0000D6030000}"/>
    <cellStyle name="left" xfId="982" xr:uid="{00000000-0005-0000-0000-0000D7030000}"/>
    <cellStyle name="Lien hypertexte" xfId="983" xr:uid="{00000000-0005-0000-0000-0000D8030000}"/>
    <cellStyle name="Lien hypertexte visité" xfId="984" xr:uid="{00000000-0005-0000-0000-0000D9030000}"/>
    <cellStyle name="Lien hypertexte_2004 Internals Matrix v9 (sent to units)" xfId="985" xr:uid="{00000000-0005-0000-0000-0000DA030000}"/>
    <cellStyle name="Link Currency (0)" xfId="986" xr:uid="{00000000-0005-0000-0000-0000DB030000}"/>
    <cellStyle name="Link Currency (0) 2" xfId="987" xr:uid="{00000000-0005-0000-0000-0000DC030000}"/>
    <cellStyle name="Link Currency (2)" xfId="988" xr:uid="{00000000-0005-0000-0000-0000DD030000}"/>
    <cellStyle name="Link Units (0)" xfId="989" xr:uid="{00000000-0005-0000-0000-0000DE030000}"/>
    <cellStyle name="Link Units (0) 2" xfId="990" xr:uid="{00000000-0005-0000-0000-0000DF030000}"/>
    <cellStyle name="Link Units (1)" xfId="991" xr:uid="{00000000-0005-0000-0000-0000E0030000}"/>
    <cellStyle name="Link Units (2)" xfId="992" xr:uid="{00000000-0005-0000-0000-0000E1030000}"/>
    <cellStyle name="Linked Cell 2" xfId="993" xr:uid="{00000000-0005-0000-0000-0000E2030000}"/>
    <cellStyle name="Linked Cell 2 2" xfId="994" xr:uid="{00000000-0005-0000-0000-0000E3030000}"/>
    <cellStyle name="Linked Cell 3" xfId="995" xr:uid="{00000000-0005-0000-0000-0000E4030000}"/>
    <cellStyle name="Linked Cell 3 2" xfId="996" xr:uid="{00000000-0005-0000-0000-0000E5030000}"/>
    <cellStyle name="Linked Cell 4" xfId="997" xr:uid="{00000000-0005-0000-0000-0000E6030000}"/>
    <cellStyle name="Linked Cell 4 2" xfId="998" xr:uid="{00000000-0005-0000-0000-0000E7030000}"/>
    <cellStyle name="Linked Cell 5" xfId="999" xr:uid="{00000000-0005-0000-0000-0000E8030000}"/>
    <cellStyle name="Linked Cell 6" xfId="1000" xr:uid="{00000000-0005-0000-0000-0000E9030000}"/>
    <cellStyle name="Linked Cells" xfId="1001" xr:uid="{00000000-0005-0000-0000-0000EA030000}"/>
    <cellStyle name="Locked" xfId="1002" xr:uid="{00000000-0005-0000-0000-0000EB030000}"/>
    <cellStyle name="Map Labels" xfId="1003" xr:uid="{00000000-0005-0000-0000-0000EC030000}"/>
    <cellStyle name="Map Legend" xfId="1004" xr:uid="{00000000-0005-0000-0000-0000ED030000}"/>
    <cellStyle name="Map Title" xfId="1005" xr:uid="{00000000-0005-0000-0000-0000EE030000}"/>
    <cellStyle name="Mil" xfId="1006" xr:uid="{00000000-0005-0000-0000-0000EF030000}"/>
    <cellStyle name="Millares [0]_96 Risk" xfId="1007" xr:uid="{00000000-0005-0000-0000-0000F0030000}"/>
    <cellStyle name="Millares_96 Risk" xfId="1008" xr:uid="{00000000-0005-0000-0000-0000F1030000}"/>
    <cellStyle name="Milliers [0]_ Acces, Oct. 2000.xls Graphique 4" xfId="1009" xr:uid="{00000000-0005-0000-0000-0000F2030000}"/>
    <cellStyle name="Milliers_ Acces, Oct. 2000.xls Graphique 4" xfId="1010" xr:uid="{00000000-0005-0000-0000-0000F3030000}"/>
    <cellStyle name="Million $" xfId="1011" xr:uid="{00000000-0005-0000-0000-0000F4030000}"/>
    <cellStyle name="Moneda [0]_96 Risk" xfId="1012" xr:uid="{00000000-0005-0000-0000-0000F5030000}"/>
    <cellStyle name="Moneda_96 Risk" xfId="1013" xr:uid="{00000000-0005-0000-0000-0000F6030000}"/>
    <cellStyle name="Monétaire [0]_ Acces, Oct. 2000.xls Graphique 4" xfId="1014" xr:uid="{00000000-0005-0000-0000-0000F7030000}"/>
    <cellStyle name="Monétaire_ Acces, Oct. 2000.xls Graphique 4" xfId="1015" xr:uid="{00000000-0005-0000-0000-0000F8030000}"/>
    <cellStyle name="Month" xfId="1016" xr:uid="{00000000-0005-0000-0000-0000F9030000}"/>
    <cellStyle name="Multiple" xfId="1017" xr:uid="{00000000-0005-0000-0000-0000FA030000}"/>
    <cellStyle name="Neutral 2" xfId="1018" xr:uid="{00000000-0005-0000-0000-0000FB030000}"/>
    <cellStyle name="Neutral 2 2" xfId="1019" xr:uid="{00000000-0005-0000-0000-0000FC030000}"/>
    <cellStyle name="Neutral 3" xfId="1020" xr:uid="{00000000-0005-0000-0000-0000FD030000}"/>
    <cellStyle name="Neutral 3 2" xfId="1021" xr:uid="{00000000-0005-0000-0000-0000FE030000}"/>
    <cellStyle name="Neutral 4" xfId="1022" xr:uid="{00000000-0005-0000-0000-0000FF030000}"/>
    <cellStyle name="Neutral 4 2" xfId="1023" xr:uid="{00000000-0005-0000-0000-000000040000}"/>
    <cellStyle name="Neutral 5" xfId="1024" xr:uid="{00000000-0005-0000-0000-000001040000}"/>
    <cellStyle name="Neutral 6" xfId="1025" xr:uid="{00000000-0005-0000-0000-000002040000}"/>
    <cellStyle name="no dec" xfId="1026" xr:uid="{00000000-0005-0000-0000-000003040000}"/>
    <cellStyle name="No-Action" xfId="1027" xr:uid="{00000000-0005-0000-0000-000004040000}"/>
    <cellStyle name="NoEntry" xfId="1028" xr:uid="{00000000-0005-0000-0000-000005040000}"/>
    <cellStyle name="Non d‚fini" xfId="1029" xr:uid="{00000000-0005-0000-0000-000006040000}"/>
    <cellStyle name="Non_definito" xfId="1030" xr:uid="{00000000-0005-0000-0000-000007040000}"/>
    <cellStyle name="Normal" xfId="0" builtinId="0"/>
    <cellStyle name="Normal - Style1" xfId="1031" xr:uid="{00000000-0005-0000-0000-000009040000}"/>
    <cellStyle name="Normal 000$" xfId="1032" xr:uid="{00000000-0005-0000-0000-00000A040000}"/>
    <cellStyle name="Normal 10" xfId="1033" xr:uid="{00000000-0005-0000-0000-00000B040000}"/>
    <cellStyle name="Normal 11" xfId="1034" xr:uid="{00000000-0005-0000-0000-00000C040000}"/>
    <cellStyle name="Normal 12" xfId="1035" xr:uid="{00000000-0005-0000-0000-00000D040000}"/>
    <cellStyle name="Normal 13" xfId="1036" xr:uid="{00000000-0005-0000-0000-00000E040000}"/>
    <cellStyle name="Normal 14" xfId="1037" xr:uid="{00000000-0005-0000-0000-00000F040000}"/>
    <cellStyle name="Normal 15" xfId="1038" xr:uid="{00000000-0005-0000-0000-000010040000}"/>
    <cellStyle name="Normal 16" xfId="1039" xr:uid="{00000000-0005-0000-0000-000011040000}"/>
    <cellStyle name="Normal 17" xfId="1040" xr:uid="{00000000-0005-0000-0000-000012040000}"/>
    <cellStyle name="Normal 2" xfId="1041" xr:uid="{00000000-0005-0000-0000-000013040000}"/>
    <cellStyle name="Normal 2 2" xfId="1042" xr:uid="{00000000-0005-0000-0000-000014040000}"/>
    <cellStyle name="Normal 2 2 2" xfId="1043" xr:uid="{00000000-0005-0000-0000-000015040000}"/>
    <cellStyle name="Normal 2 3" xfId="1044" xr:uid="{00000000-0005-0000-0000-000016040000}"/>
    <cellStyle name="Normal 2 4" xfId="1045" xr:uid="{00000000-0005-0000-0000-000017040000}"/>
    <cellStyle name="Normal 2 5" xfId="1046" xr:uid="{00000000-0005-0000-0000-000018040000}"/>
    <cellStyle name="Normal 2 5 2" xfId="1560" xr:uid="{00000000-0005-0000-0000-000019040000}"/>
    <cellStyle name="Normal 2_FINANCE Rate Report - April 2011" xfId="1047" xr:uid="{00000000-0005-0000-0000-00001A040000}"/>
    <cellStyle name="Normal 3" xfId="1048" xr:uid="{00000000-0005-0000-0000-00001B040000}"/>
    <cellStyle name="Normal 3 2" xfId="1049" xr:uid="{00000000-0005-0000-0000-00001C040000}"/>
    <cellStyle name="Normal 3 2 2" xfId="1050" xr:uid="{00000000-0005-0000-0000-00001D040000}"/>
    <cellStyle name="Normal 3 2 3" xfId="1051" xr:uid="{00000000-0005-0000-0000-00001E040000}"/>
    <cellStyle name="Normal 4" xfId="1052" xr:uid="{00000000-0005-0000-0000-00001F040000}"/>
    <cellStyle name="Normal 5" xfId="1053" xr:uid="{00000000-0005-0000-0000-000020040000}"/>
    <cellStyle name="Normal 5 2" xfId="1054" xr:uid="{00000000-0005-0000-0000-000021040000}"/>
    <cellStyle name="Normal 5 2 2" xfId="1055" xr:uid="{00000000-0005-0000-0000-000022040000}"/>
    <cellStyle name="Normal 6" xfId="1056" xr:uid="{00000000-0005-0000-0000-000023040000}"/>
    <cellStyle name="Normal 6 2" xfId="1057" xr:uid="{00000000-0005-0000-0000-000024040000}"/>
    <cellStyle name="Normal 6 3" xfId="1058" xr:uid="{00000000-0005-0000-0000-000025040000}"/>
    <cellStyle name="Normal 7" xfId="1059" xr:uid="{00000000-0005-0000-0000-000026040000}"/>
    <cellStyle name="Normal 7 2" xfId="1060" xr:uid="{00000000-0005-0000-0000-000027040000}"/>
    <cellStyle name="Normal 7 3" xfId="1061" xr:uid="{00000000-0005-0000-0000-000028040000}"/>
    <cellStyle name="Normal 8" xfId="1062" xr:uid="{00000000-0005-0000-0000-000029040000}"/>
    <cellStyle name="Normal 9" xfId="1063" xr:uid="{00000000-0005-0000-0000-00002A040000}"/>
    <cellStyle name="Normal$" xfId="1064" xr:uid="{00000000-0005-0000-0000-00002B040000}"/>
    <cellStyle name="Normal(10)" xfId="1065" xr:uid="{00000000-0005-0000-0000-00002C040000}"/>
    <cellStyle name="Normal(12)" xfId="1066" xr:uid="{00000000-0005-0000-0000-00002D040000}"/>
    <cellStyle name="Normal(6)" xfId="1067" xr:uid="{00000000-0005-0000-0000-00002E040000}"/>
    <cellStyle name="Normal(8)" xfId="1068" xr:uid="{00000000-0005-0000-0000-00002F040000}"/>
    <cellStyle name="Not Implemented" xfId="1069" xr:uid="{00000000-0005-0000-0000-000030040000}"/>
    <cellStyle name="Note 2" xfId="1070" xr:uid="{00000000-0005-0000-0000-000031040000}"/>
    <cellStyle name="Note 2 2" xfId="1071" xr:uid="{00000000-0005-0000-0000-000032040000}"/>
    <cellStyle name="Note 3" xfId="1072" xr:uid="{00000000-0005-0000-0000-000033040000}"/>
    <cellStyle name="Note 3 2" xfId="1073" xr:uid="{00000000-0005-0000-0000-000034040000}"/>
    <cellStyle name="Note 4" xfId="1074" xr:uid="{00000000-0005-0000-0000-000035040000}"/>
    <cellStyle name="Note 4 2" xfId="1075" xr:uid="{00000000-0005-0000-0000-000036040000}"/>
    <cellStyle name="Note 5" xfId="1076" xr:uid="{00000000-0005-0000-0000-000037040000}"/>
    <cellStyle name="Note 5 2" xfId="1077" xr:uid="{00000000-0005-0000-0000-000038040000}"/>
    <cellStyle name="Note 6" xfId="1078" xr:uid="{00000000-0005-0000-0000-000039040000}"/>
    <cellStyle name="Note 6 2" xfId="1079" xr:uid="{00000000-0005-0000-0000-00003A040000}"/>
    <cellStyle name="Note 6 3" xfId="1080" xr:uid="{00000000-0005-0000-0000-00003B040000}"/>
    <cellStyle name="Œ…‹æØ‚è [0.00]_!!!GO" xfId="1081" xr:uid="{00000000-0005-0000-0000-00003C040000}"/>
    <cellStyle name="Œ…‹æØ‚è_!!!GO" xfId="1082" xr:uid="{00000000-0005-0000-0000-00003D040000}"/>
    <cellStyle name="Onedec_FT Valuation " xfId="1083" xr:uid="{00000000-0005-0000-0000-00003E040000}"/>
    <cellStyle name="Output 2" xfId="1084" xr:uid="{00000000-0005-0000-0000-00003F040000}"/>
    <cellStyle name="Output 2 2" xfId="1085" xr:uid="{00000000-0005-0000-0000-000040040000}"/>
    <cellStyle name="Output 3" xfId="1086" xr:uid="{00000000-0005-0000-0000-000041040000}"/>
    <cellStyle name="Output 3 2" xfId="1087" xr:uid="{00000000-0005-0000-0000-000042040000}"/>
    <cellStyle name="Output 4" xfId="1088" xr:uid="{00000000-0005-0000-0000-000043040000}"/>
    <cellStyle name="Output 4 2" xfId="1089" xr:uid="{00000000-0005-0000-0000-000044040000}"/>
    <cellStyle name="Output 5" xfId="1090" xr:uid="{00000000-0005-0000-0000-000045040000}"/>
    <cellStyle name="Output 6" xfId="1091" xr:uid="{00000000-0005-0000-0000-000046040000}"/>
    <cellStyle name="Output Amounts" xfId="1092" xr:uid="{00000000-0005-0000-0000-000047040000}"/>
    <cellStyle name="Output Column Headings" xfId="1093" xr:uid="{00000000-0005-0000-0000-000048040000}"/>
    <cellStyle name="Output Line Items" xfId="1094" xr:uid="{00000000-0005-0000-0000-000049040000}"/>
    <cellStyle name="Output Report Heading" xfId="1095" xr:uid="{00000000-0005-0000-0000-00004A040000}"/>
    <cellStyle name="Output Report Title" xfId="1096" xr:uid="{00000000-0005-0000-0000-00004B040000}"/>
    <cellStyle name="Page Heading Large" xfId="1097" xr:uid="{00000000-0005-0000-0000-00004C040000}"/>
    <cellStyle name="Page Heading Small" xfId="1098" xr:uid="{00000000-0005-0000-0000-00004D040000}"/>
    <cellStyle name="Page Number" xfId="1099" xr:uid="{00000000-0005-0000-0000-00004E040000}"/>
    <cellStyle name="PageSubTitle" xfId="1100" xr:uid="{00000000-0005-0000-0000-00004F040000}"/>
    <cellStyle name="PageTitle" xfId="1101" xr:uid="{00000000-0005-0000-0000-000050040000}"/>
    <cellStyle name="per m3" xfId="1102" xr:uid="{00000000-0005-0000-0000-000051040000}"/>
    <cellStyle name="per Ton" xfId="1103" xr:uid="{00000000-0005-0000-0000-000052040000}"/>
    <cellStyle name="per.style" xfId="1104" xr:uid="{00000000-0005-0000-0000-000053040000}"/>
    <cellStyle name="Percent" xfId="1105" builtinId="5"/>
    <cellStyle name="Percent (0.0)" xfId="1106" xr:uid="{00000000-0005-0000-0000-000055040000}"/>
    <cellStyle name="Percent [0]" xfId="1107" xr:uid="{00000000-0005-0000-0000-000056040000}"/>
    <cellStyle name="Percent [00]" xfId="1108" xr:uid="{00000000-0005-0000-0000-000057040000}"/>
    <cellStyle name="Percent [2]" xfId="1109" xr:uid="{00000000-0005-0000-0000-000058040000}"/>
    <cellStyle name="Percent 10" xfId="1110" xr:uid="{00000000-0005-0000-0000-000059040000}"/>
    <cellStyle name="Percent 11" xfId="1111" xr:uid="{00000000-0005-0000-0000-00005A040000}"/>
    <cellStyle name="Percent 12" xfId="1112" xr:uid="{00000000-0005-0000-0000-00005B040000}"/>
    <cellStyle name="Percent 13" xfId="1113" xr:uid="{00000000-0005-0000-0000-00005C040000}"/>
    <cellStyle name="Percent 14" xfId="1114" xr:uid="{00000000-0005-0000-0000-00005D040000}"/>
    <cellStyle name="Percent 15" xfId="1115" xr:uid="{00000000-0005-0000-0000-00005E040000}"/>
    <cellStyle name="Percent 16" xfId="1116" xr:uid="{00000000-0005-0000-0000-00005F040000}"/>
    <cellStyle name="Percent 17" xfId="1117" xr:uid="{00000000-0005-0000-0000-000060040000}"/>
    <cellStyle name="Percent 18" xfId="1118" xr:uid="{00000000-0005-0000-0000-000061040000}"/>
    <cellStyle name="Percent 19" xfId="1119" xr:uid="{00000000-0005-0000-0000-000062040000}"/>
    <cellStyle name="Percent 2" xfId="1120" xr:uid="{00000000-0005-0000-0000-000063040000}"/>
    <cellStyle name="Percent 2 2" xfId="1121" xr:uid="{00000000-0005-0000-0000-000064040000}"/>
    <cellStyle name="Percent 2 2 2" xfId="1122" xr:uid="{00000000-0005-0000-0000-000065040000}"/>
    <cellStyle name="Percent 2 3" xfId="1123" xr:uid="{00000000-0005-0000-0000-000066040000}"/>
    <cellStyle name="Percent 2 4" xfId="1124" xr:uid="{00000000-0005-0000-0000-000067040000}"/>
    <cellStyle name="Percent 2 4 2" xfId="1125" xr:uid="{00000000-0005-0000-0000-000068040000}"/>
    <cellStyle name="Percent 20" xfId="1126" xr:uid="{00000000-0005-0000-0000-000069040000}"/>
    <cellStyle name="Percent 21" xfId="1127" xr:uid="{00000000-0005-0000-0000-00006A040000}"/>
    <cellStyle name="Percent 22" xfId="1128" xr:uid="{00000000-0005-0000-0000-00006B040000}"/>
    <cellStyle name="Percent 23" xfId="1562" xr:uid="{00000000-0005-0000-0000-00006C040000}"/>
    <cellStyle name="Percent 3" xfId="1129" xr:uid="{00000000-0005-0000-0000-00006D040000}"/>
    <cellStyle name="Percent 3 2" xfId="1130" xr:uid="{00000000-0005-0000-0000-00006E040000}"/>
    <cellStyle name="Percent 3 2 2" xfId="1131" xr:uid="{00000000-0005-0000-0000-00006F040000}"/>
    <cellStyle name="Percent 3 3" xfId="1132" xr:uid="{00000000-0005-0000-0000-000070040000}"/>
    <cellStyle name="Percent 4" xfId="1133" xr:uid="{00000000-0005-0000-0000-000071040000}"/>
    <cellStyle name="Percent 4 2" xfId="1134" xr:uid="{00000000-0005-0000-0000-000072040000}"/>
    <cellStyle name="Percent 4 3" xfId="1135" xr:uid="{00000000-0005-0000-0000-000073040000}"/>
    <cellStyle name="Percent 5" xfId="1136" xr:uid="{00000000-0005-0000-0000-000074040000}"/>
    <cellStyle name="Percent 5 2" xfId="1137" xr:uid="{00000000-0005-0000-0000-000075040000}"/>
    <cellStyle name="Percent 6" xfId="1138" xr:uid="{00000000-0005-0000-0000-000076040000}"/>
    <cellStyle name="Percent 7" xfId="1139" xr:uid="{00000000-0005-0000-0000-000077040000}"/>
    <cellStyle name="Percent 7 2" xfId="1140" xr:uid="{00000000-0005-0000-0000-000078040000}"/>
    <cellStyle name="Percent 7 3" xfId="1141" xr:uid="{00000000-0005-0000-0000-000079040000}"/>
    <cellStyle name="Percent 8" xfId="1142" xr:uid="{00000000-0005-0000-0000-00007A040000}"/>
    <cellStyle name="Percent 8 2" xfId="1143" xr:uid="{00000000-0005-0000-0000-00007B040000}"/>
    <cellStyle name="Percent 8 3" xfId="1144" xr:uid="{00000000-0005-0000-0000-00007C040000}"/>
    <cellStyle name="Percent 9" xfId="1145" xr:uid="{00000000-0005-0000-0000-00007D040000}"/>
    <cellStyle name="Percent Hard" xfId="1146" xr:uid="{00000000-0005-0000-0000-00007E040000}"/>
    <cellStyle name="Percent(10)" xfId="1147" xr:uid="{00000000-0005-0000-0000-00007F040000}"/>
    <cellStyle name="Percent(12)" xfId="1148" xr:uid="{00000000-0005-0000-0000-000080040000}"/>
    <cellStyle name="Percent(8)" xfId="1149" xr:uid="{00000000-0005-0000-0000-000081040000}"/>
    <cellStyle name="Percent*" xfId="1150" xr:uid="{00000000-0005-0000-0000-000082040000}"/>
    <cellStyle name="Percent[0]" xfId="1151" xr:uid="{00000000-0005-0000-0000-000083040000}"/>
    <cellStyle name="PERCENTAGE" xfId="1152" xr:uid="{00000000-0005-0000-0000-000084040000}"/>
    <cellStyle name="PercentChange" xfId="1153" xr:uid="{00000000-0005-0000-0000-000085040000}"/>
    <cellStyle name="PrePop Currency (0)" xfId="1154" xr:uid="{00000000-0005-0000-0000-000086040000}"/>
    <cellStyle name="PrePop Currency (0) 2" xfId="1155" xr:uid="{00000000-0005-0000-0000-000087040000}"/>
    <cellStyle name="PrePop Currency (2)" xfId="1156" xr:uid="{00000000-0005-0000-0000-000088040000}"/>
    <cellStyle name="PrePop Units (0)" xfId="1157" xr:uid="{00000000-0005-0000-0000-000089040000}"/>
    <cellStyle name="PrePop Units (0) 2" xfId="1158" xr:uid="{00000000-0005-0000-0000-00008A040000}"/>
    <cellStyle name="PrePop Units (1)" xfId="1159" xr:uid="{00000000-0005-0000-0000-00008B040000}"/>
    <cellStyle name="PrePop Units (2)" xfId="1160" xr:uid="{00000000-0005-0000-0000-00008C040000}"/>
    <cellStyle name="Presentation" xfId="1161" xr:uid="{00000000-0005-0000-0000-00008D040000}"/>
    <cellStyle name="pricing" xfId="1162" xr:uid="{00000000-0005-0000-0000-00008E040000}"/>
    <cellStyle name="pricing 2" xfId="1163" xr:uid="{00000000-0005-0000-0000-00008F040000}"/>
    <cellStyle name="PSChar" xfId="1164" xr:uid="{00000000-0005-0000-0000-000090040000}"/>
    <cellStyle name="PSDate" xfId="1165" xr:uid="{00000000-0005-0000-0000-000091040000}"/>
    <cellStyle name="PSDec" xfId="1166" xr:uid="{00000000-0005-0000-0000-000092040000}"/>
    <cellStyle name="PSHeading" xfId="1167" xr:uid="{00000000-0005-0000-0000-000093040000}"/>
    <cellStyle name="PSHeading 2" xfId="1168" xr:uid="{00000000-0005-0000-0000-000094040000}"/>
    <cellStyle name="PSInt" xfId="1169" xr:uid="{00000000-0005-0000-0000-000095040000}"/>
    <cellStyle name="PSSpacer" xfId="1170" xr:uid="{00000000-0005-0000-0000-000096040000}"/>
    <cellStyle name="r2" xfId="1171" xr:uid="{00000000-0005-0000-0000-000097040000}"/>
    <cellStyle name="r2 2" xfId="1172" xr:uid="{00000000-0005-0000-0000-000098040000}"/>
    <cellStyle name="RatioX" xfId="1173" xr:uid="{00000000-0005-0000-0000-000099040000}"/>
    <cellStyle name="regstoresfromspecstores" xfId="1174" xr:uid="{00000000-0005-0000-0000-00009A040000}"/>
    <cellStyle name="REMOVED" xfId="1175" xr:uid="{00000000-0005-0000-0000-00009B040000}"/>
    <cellStyle name="REPORT" xfId="1176" xr:uid="{00000000-0005-0000-0000-00009C040000}"/>
    <cellStyle name="Reports" xfId="1177" xr:uid="{00000000-0005-0000-0000-00009D040000}"/>
    <cellStyle name="RevList" xfId="1178" xr:uid="{00000000-0005-0000-0000-00009E040000}"/>
    <cellStyle name="rh" xfId="1179" xr:uid="{00000000-0005-0000-0000-00009F040000}"/>
    <cellStyle name="Right" xfId="1180" xr:uid="{00000000-0005-0000-0000-0000A0040000}"/>
    <cellStyle name="RowLabels" xfId="1181" xr:uid="{00000000-0005-0000-0000-0000A1040000}"/>
    <cellStyle name="s]_x000d__x000a_load=_x000d__x000a_run=_x000d__x000a_NullPort=None_x000d__x000a_device=HP LaserJet 4,HPPCL5MS,LPT1:_x000d__x000a_ScreenSaveActive=0_x000d__x000a_ScreenSaveTimeOut=120_x000d__x000a__x000d__x000a_[Desk" xfId="1182" xr:uid="{00000000-0005-0000-0000-0000A2040000}"/>
    <cellStyle name="s]_x000d__x000a_load=_x000d__x000a_run=_x000d__x000a_NullPort=None_x000d__x000a_ScreenSaveActive=0_x000d__x000a_ScreenSaveTimeOut=120_x000d__x000a_device=HP LaserJet 4,HPPCL5MS,LPT1:_x000d__x000a__x000d__x000a_[Desk" xfId="1183" xr:uid="{00000000-0005-0000-0000-0000A3040000}"/>
    <cellStyle name="SAPBEXaggData" xfId="1184" xr:uid="{00000000-0005-0000-0000-0000A4040000}"/>
    <cellStyle name="SAPBEXaggData 2" xfId="1185" xr:uid="{00000000-0005-0000-0000-0000A5040000}"/>
    <cellStyle name="SAPBEXaggDataEmph" xfId="1186" xr:uid="{00000000-0005-0000-0000-0000A6040000}"/>
    <cellStyle name="SAPBEXaggDataEmph 2" xfId="1187" xr:uid="{00000000-0005-0000-0000-0000A7040000}"/>
    <cellStyle name="SAPBEXaggDataEmph 3" xfId="1188" xr:uid="{00000000-0005-0000-0000-0000A8040000}"/>
    <cellStyle name="SAPBEXaggDataEmph 4" xfId="1189" xr:uid="{00000000-0005-0000-0000-0000A9040000}"/>
    <cellStyle name="SAPBEXaggDataEmph 5" xfId="1190" xr:uid="{00000000-0005-0000-0000-0000AA040000}"/>
    <cellStyle name="SAPBEXaggDataEmph 6" xfId="1191" xr:uid="{00000000-0005-0000-0000-0000AB040000}"/>
    <cellStyle name="SAPBEXaggItem" xfId="1192" xr:uid="{00000000-0005-0000-0000-0000AC040000}"/>
    <cellStyle name="SAPBEXaggItem 2" xfId="1193" xr:uid="{00000000-0005-0000-0000-0000AD040000}"/>
    <cellStyle name="SAPBEXaggItem 3" xfId="1194" xr:uid="{00000000-0005-0000-0000-0000AE040000}"/>
    <cellStyle name="SAPBEXaggItem 4" xfId="1195" xr:uid="{00000000-0005-0000-0000-0000AF040000}"/>
    <cellStyle name="SAPBEXaggItem 5" xfId="1196" xr:uid="{00000000-0005-0000-0000-0000B0040000}"/>
    <cellStyle name="SAPBEXaggItem 6" xfId="1197" xr:uid="{00000000-0005-0000-0000-0000B1040000}"/>
    <cellStyle name="SAPBEXaggItemX" xfId="1198" xr:uid="{00000000-0005-0000-0000-0000B2040000}"/>
    <cellStyle name="SAPBEXaggItemX 2" xfId="1199" xr:uid="{00000000-0005-0000-0000-0000B3040000}"/>
    <cellStyle name="SAPBEXaggItemX 3" xfId="1200" xr:uid="{00000000-0005-0000-0000-0000B4040000}"/>
    <cellStyle name="SAPBEXaggItemX 4" xfId="1201" xr:uid="{00000000-0005-0000-0000-0000B5040000}"/>
    <cellStyle name="SAPBEXaggItemX 5" xfId="1202" xr:uid="{00000000-0005-0000-0000-0000B6040000}"/>
    <cellStyle name="SAPBEXaggItemX 6" xfId="1203" xr:uid="{00000000-0005-0000-0000-0000B7040000}"/>
    <cellStyle name="SAPBEXchaText" xfId="1204" xr:uid="{00000000-0005-0000-0000-0000B8040000}"/>
    <cellStyle name="SAPBEXchaText 2" xfId="1205" xr:uid="{00000000-0005-0000-0000-0000B9040000}"/>
    <cellStyle name="SAPBEXchaText 3" xfId="1206" xr:uid="{00000000-0005-0000-0000-0000BA040000}"/>
    <cellStyle name="SAPBEXchaText 4" xfId="1207" xr:uid="{00000000-0005-0000-0000-0000BB040000}"/>
    <cellStyle name="SAPBEXchaText 5" xfId="1208" xr:uid="{00000000-0005-0000-0000-0000BC040000}"/>
    <cellStyle name="SAPBEXchaText 6" xfId="1209" xr:uid="{00000000-0005-0000-0000-0000BD040000}"/>
    <cellStyle name="SAPBEXexcBad7" xfId="1210" xr:uid="{00000000-0005-0000-0000-0000BE040000}"/>
    <cellStyle name="SAPBEXexcBad7 2" xfId="1211" xr:uid="{00000000-0005-0000-0000-0000BF040000}"/>
    <cellStyle name="SAPBEXexcBad7 3" xfId="1212" xr:uid="{00000000-0005-0000-0000-0000C0040000}"/>
    <cellStyle name="SAPBEXexcBad8" xfId="1213" xr:uid="{00000000-0005-0000-0000-0000C1040000}"/>
    <cellStyle name="SAPBEXexcBad8 2" xfId="1214" xr:uid="{00000000-0005-0000-0000-0000C2040000}"/>
    <cellStyle name="SAPBEXexcBad8 3" xfId="1215" xr:uid="{00000000-0005-0000-0000-0000C3040000}"/>
    <cellStyle name="SAPBEXexcBad9" xfId="1216" xr:uid="{00000000-0005-0000-0000-0000C4040000}"/>
    <cellStyle name="SAPBEXexcBad9 2" xfId="1217" xr:uid="{00000000-0005-0000-0000-0000C5040000}"/>
    <cellStyle name="SAPBEXexcBad9 3" xfId="1218" xr:uid="{00000000-0005-0000-0000-0000C6040000}"/>
    <cellStyle name="SAPBEXexcCritical4" xfId="1219" xr:uid="{00000000-0005-0000-0000-0000C7040000}"/>
    <cellStyle name="SAPBEXexcCritical4 2" xfId="1220" xr:uid="{00000000-0005-0000-0000-0000C8040000}"/>
    <cellStyle name="SAPBEXexcCritical4 3" xfId="1221" xr:uid="{00000000-0005-0000-0000-0000C9040000}"/>
    <cellStyle name="SAPBEXexcCritical5" xfId="1222" xr:uid="{00000000-0005-0000-0000-0000CA040000}"/>
    <cellStyle name="SAPBEXexcCritical5 2" xfId="1223" xr:uid="{00000000-0005-0000-0000-0000CB040000}"/>
    <cellStyle name="SAPBEXexcCritical5 3" xfId="1224" xr:uid="{00000000-0005-0000-0000-0000CC040000}"/>
    <cellStyle name="SAPBEXexcCritical6" xfId="1225" xr:uid="{00000000-0005-0000-0000-0000CD040000}"/>
    <cellStyle name="SAPBEXexcCritical6 2" xfId="1226" xr:uid="{00000000-0005-0000-0000-0000CE040000}"/>
    <cellStyle name="SAPBEXexcCritical6 3" xfId="1227" xr:uid="{00000000-0005-0000-0000-0000CF040000}"/>
    <cellStyle name="SAPBEXexcGood1" xfId="1228" xr:uid="{00000000-0005-0000-0000-0000D0040000}"/>
    <cellStyle name="SAPBEXexcGood1 2" xfId="1229" xr:uid="{00000000-0005-0000-0000-0000D1040000}"/>
    <cellStyle name="SAPBEXexcGood1 3" xfId="1230" xr:uid="{00000000-0005-0000-0000-0000D2040000}"/>
    <cellStyle name="SAPBEXexcGood2" xfId="1231" xr:uid="{00000000-0005-0000-0000-0000D3040000}"/>
    <cellStyle name="SAPBEXexcGood2 2" xfId="1232" xr:uid="{00000000-0005-0000-0000-0000D4040000}"/>
    <cellStyle name="SAPBEXexcGood2 3" xfId="1233" xr:uid="{00000000-0005-0000-0000-0000D5040000}"/>
    <cellStyle name="SAPBEXexcGood3" xfId="1234" xr:uid="{00000000-0005-0000-0000-0000D6040000}"/>
    <cellStyle name="SAPBEXexcGood3 2" xfId="1235" xr:uid="{00000000-0005-0000-0000-0000D7040000}"/>
    <cellStyle name="SAPBEXexcGood3 3" xfId="1236" xr:uid="{00000000-0005-0000-0000-0000D8040000}"/>
    <cellStyle name="SAPBEXfilterDrill" xfId="1237" xr:uid="{00000000-0005-0000-0000-0000D9040000}"/>
    <cellStyle name="SAPBEXfilterDrill 2" xfId="1238" xr:uid="{00000000-0005-0000-0000-0000DA040000}"/>
    <cellStyle name="SAPBEXfilterItem" xfId="1239" xr:uid="{00000000-0005-0000-0000-0000DB040000}"/>
    <cellStyle name="SAPBEXfilterItem 2" xfId="1240" xr:uid="{00000000-0005-0000-0000-0000DC040000}"/>
    <cellStyle name="SAPBEXfilterItem 3" xfId="1241" xr:uid="{00000000-0005-0000-0000-0000DD040000}"/>
    <cellStyle name="SAPBEXfilterText" xfId="1242" xr:uid="{00000000-0005-0000-0000-0000DE040000}"/>
    <cellStyle name="SAPBEXfilterText 2" xfId="1243" xr:uid="{00000000-0005-0000-0000-0000DF040000}"/>
    <cellStyle name="SAPBEXfilterText 3" xfId="1244" xr:uid="{00000000-0005-0000-0000-0000E0040000}"/>
    <cellStyle name="SAPBEXfilterText 4" xfId="1245" xr:uid="{00000000-0005-0000-0000-0000E1040000}"/>
    <cellStyle name="SAPBEXfilterText 5" xfId="1246" xr:uid="{00000000-0005-0000-0000-0000E2040000}"/>
    <cellStyle name="SAPBEXfilterText 6" xfId="1247" xr:uid="{00000000-0005-0000-0000-0000E3040000}"/>
    <cellStyle name="SAPBEXfilterText_Metrics IPTV actuals V1" xfId="1248" xr:uid="{00000000-0005-0000-0000-0000E4040000}"/>
    <cellStyle name="SAPBEXformats" xfId="1249" xr:uid="{00000000-0005-0000-0000-0000E5040000}"/>
    <cellStyle name="SAPBEXformats 2" xfId="1250" xr:uid="{00000000-0005-0000-0000-0000E6040000}"/>
    <cellStyle name="SAPBEXformats 3" xfId="1251" xr:uid="{00000000-0005-0000-0000-0000E7040000}"/>
    <cellStyle name="SAPBEXheaderItem" xfId="1252" xr:uid="{00000000-0005-0000-0000-0000E8040000}"/>
    <cellStyle name="SAPBEXheaderItem 2" xfId="1253" xr:uid="{00000000-0005-0000-0000-0000E9040000}"/>
    <cellStyle name="SAPBEXheaderItem 3" xfId="1254" xr:uid="{00000000-0005-0000-0000-0000EA040000}"/>
    <cellStyle name="SAPBEXheaderItem 4" xfId="1255" xr:uid="{00000000-0005-0000-0000-0000EB040000}"/>
    <cellStyle name="SAPBEXheaderItem 5" xfId="1256" xr:uid="{00000000-0005-0000-0000-0000EC040000}"/>
    <cellStyle name="SAPBEXheaderItem 6" xfId="1257" xr:uid="{00000000-0005-0000-0000-0000ED040000}"/>
    <cellStyle name="SAPBEXheaderItem_Metrics IPTV actuals V1" xfId="1258" xr:uid="{00000000-0005-0000-0000-0000EE040000}"/>
    <cellStyle name="SAPBEXheaderText" xfId="1259" xr:uid="{00000000-0005-0000-0000-0000EF040000}"/>
    <cellStyle name="SAPBEXheaderText 2" xfId="1260" xr:uid="{00000000-0005-0000-0000-0000F0040000}"/>
    <cellStyle name="SAPBEXheaderText 2 2" xfId="1261" xr:uid="{00000000-0005-0000-0000-0000F1040000}"/>
    <cellStyle name="SAPBEXheaderText 3" xfId="1262" xr:uid="{00000000-0005-0000-0000-0000F2040000}"/>
    <cellStyle name="SAPBEXheaderText 4" xfId="1263" xr:uid="{00000000-0005-0000-0000-0000F3040000}"/>
    <cellStyle name="SAPBEXheaderText 5" xfId="1264" xr:uid="{00000000-0005-0000-0000-0000F4040000}"/>
    <cellStyle name="SAPBEXheaderText 6" xfId="1265" xr:uid="{00000000-0005-0000-0000-0000F5040000}"/>
    <cellStyle name="SAPBEXheaderText_Metrics IPTV actuals V1" xfId="1266" xr:uid="{00000000-0005-0000-0000-0000F6040000}"/>
    <cellStyle name="SAPBEXHLevel0" xfId="1267" xr:uid="{00000000-0005-0000-0000-0000F7040000}"/>
    <cellStyle name="SAPBEXHLevel0 2" xfId="1268" xr:uid="{00000000-0005-0000-0000-0000F8040000}"/>
    <cellStyle name="SAPBEXHLevel0 2 2" xfId="1269" xr:uid="{00000000-0005-0000-0000-0000F9040000}"/>
    <cellStyle name="SAPBEXHLevel0 2 3" xfId="1270" xr:uid="{00000000-0005-0000-0000-0000FA040000}"/>
    <cellStyle name="SAPBEXHLevel0 2_Mo_QTD_YTD" xfId="1271" xr:uid="{00000000-0005-0000-0000-0000FB040000}"/>
    <cellStyle name="SAPBEXHLevel0 3" xfId="1272" xr:uid="{00000000-0005-0000-0000-0000FC040000}"/>
    <cellStyle name="SAPBEXHLevel0 4" xfId="1273" xr:uid="{00000000-0005-0000-0000-0000FD040000}"/>
    <cellStyle name="SAPBEXHLevel0 5" xfId="1274" xr:uid="{00000000-0005-0000-0000-0000FE040000}"/>
    <cellStyle name="SAPBEXHLevel0 6" xfId="1275" xr:uid="{00000000-0005-0000-0000-0000FF040000}"/>
    <cellStyle name="SAPBEXHLevel0 7" xfId="1276" xr:uid="{00000000-0005-0000-0000-000000050000}"/>
    <cellStyle name="SAPBEXHLevel0X" xfId="1277" xr:uid="{00000000-0005-0000-0000-000001050000}"/>
    <cellStyle name="SAPBEXHLevel0X 2" xfId="1278" xr:uid="{00000000-0005-0000-0000-000002050000}"/>
    <cellStyle name="SAPBEXHLevel0X 2 2" xfId="1279" xr:uid="{00000000-0005-0000-0000-000003050000}"/>
    <cellStyle name="SAPBEXHLevel0X 3" xfId="1280" xr:uid="{00000000-0005-0000-0000-000004050000}"/>
    <cellStyle name="SAPBEXHLevel0X 4" xfId="1281" xr:uid="{00000000-0005-0000-0000-000005050000}"/>
    <cellStyle name="SAPBEXHLevel0X 5" xfId="1282" xr:uid="{00000000-0005-0000-0000-000006050000}"/>
    <cellStyle name="SAPBEXHLevel0X 6" xfId="1283" xr:uid="{00000000-0005-0000-0000-000007050000}"/>
    <cellStyle name="SAPBEXHLevel0X 7" xfId="1284" xr:uid="{00000000-0005-0000-0000-000008050000}"/>
    <cellStyle name="SAPBEXHLevel1" xfId="1285" xr:uid="{00000000-0005-0000-0000-000009050000}"/>
    <cellStyle name="SAPBEXHLevel1 2" xfId="1286" xr:uid="{00000000-0005-0000-0000-00000A050000}"/>
    <cellStyle name="SAPBEXHLevel1 2 2" xfId="1287" xr:uid="{00000000-0005-0000-0000-00000B050000}"/>
    <cellStyle name="SAPBEXHLevel1 2 3" xfId="1288" xr:uid="{00000000-0005-0000-0000-00000C050000}"/>
    <cellStyle name="SAPBEXHLevel1 2_Mo_QTD_YTD" xfId="1289" xr:uid="{00000000-0005-0000-0000-00000D050000}"/>
    <cellStyle name="SAPBEXHLevel1 3" xfId="1290" xr:uid="{00000000-0005-0000-0000-00000E050000}"/>
    <cellStyle name="SAPBEXHLevel1 4" xfId="1291" xr:uid="{00000000-0005-0000-0000-00000F050000}"/>
    <cellStyle name="SAPBEXHLevel1 5" xfId="1292" xr:uid="{00000000-0005-0000-0000-000010050000}"/>
    <cellStyle name="SAPBEXHLevel1 6" xfId="1293" xr:uid="{00000000-0005-0000-0000-000011050000}"/>
    <cellStyle name="SAPBEXHLevel1 7" xfId="1294" xr:uid="{00000000-0005-0000-0000-000012050000}"/>
    <cellStyle name="SAPBEXHLevel1X" xfId="1295" xr:uid="{00000000-0005-0000-0000-000013050000}"/>
    <cellStyle name="SAPBEXHLevel1X 2" xfId="1296" xr:uid="{00000000-0005-0000-0000-000014050000}"/>
    <cellStyle name="SAPBEXHLevel1X 2 2" xfId="1297" xr:uid="{00000000-0005-0000-0000-000015050000}"/>
    <cellStyle name="SAPBEXHLevel1X 3" xfId="1298" xr:uid="{00000000-0005-0000-0000-000016050000}"/>
    <cellStyle name="SAPBEXHLevel1X 4" xfId="1299" xr:uid="{00000000-0005-0000-0000-000017050000}"/>
    <cellStyle name="SAPBEXHLevel1X 5" xfId="1300" xr:uid="{00000000-0005-0000-0000-000018050000}"/>
    <cellStyle name="SAPBEXHLevel1X 6" xfId="1301" xr:uid="{00000000-0005-0000-0000-000019050000}"/>
    <cellStyle name="SAPBEXHLevel1X 7" xfId="1302" xr:uid="{00000000-0005-0000-0000-00001A050000}"/>
    <cellStyle name="SAPBEXHLevel2" xfId="1303" xr:uid="{00000000-0005-0000-0000-00001B050000}"/>
    <cellStyle name="SAPBEXHLevel2 2" xfId="1304" xr:uid="{00000000-0005-0000-0000-00001C050000}"/>
    <cellStyle name="SAPBEXHLevel2 2 2" xfId="1305" xr:uid="{00000000-0005-0000-0000-00001D050000}"/>
    <cellStyle name="SAPBEXHLevel2 2 3" xfId="1306" xr:uid="{00000000-0005-0000-0000-00001E050000}"/>
    <cellStyle name="SAPBEXHLevel2 2_Mo_QTD_YTD" xfId="1307" xr:uid="{00000000-0005-0000-0000-00001F050000}"/>
    <cellStyle name="SAPBEXHLevel2 3" xfId="1308" xr:uid="{00000000-0005-0000-0000-000020050000}"/>
    <cellStyle name="SAPBEXHLevel2 4" xfId="1309" xr:uid="{00000000-0005-0000-0000-000021050000}"/>
    <cellStyle name="SAPBEXHLevel2 5" xfId="1310" xr:uid="{00000000-0005-0000-0000-000022050000}"/>
    <cellStyle name="SAPBEXHLevel2 6" xfId="1311" xr:uid="{00000000-0005-0000-0000-000023050000}"/>
    <cellStyle name="SAPBEXHLevel2 7" xfId="1312" xr:uid="{00000000-0005-0000-0000-000024050000}"/>
    <cellStyle name="SAPBEXHLevel2X" xfId="1313" xr:uid="{00000000-0005-0000-0000-000025050000}"/>
    <cellStyle name="SAPBEXHLevel2X 2" xfId="1314" xr:uid="{00000000-0005-0000-0000-000026050000}"/>
    <cellStyle name="SAPBEXHLevel2X 2 2" xfId="1315" xr:uid="{00000000-0005-0000-0000-000027050000}"/>
    <cellStyle name="SAPBEXHLevel2X 3" xfId="1316" xr:uid="{00000000-0005-0000-0000-000028050000}"/>
    <cellStyle name="SAPBEXHLevel2X 4" xfId="1317" xr:uid="{00000000-0005-0000-0000-000029050000}"/>
    <cellStyle name="SAPBEXHLevel2X 5" xfId="1318" xr:uid="{00000000-0005-0000-0000-00002A050000}"/>
    <cellStyle name="SAPBEXHLevel2X 6" xfId="1319" xr:uid="{00000000-0005-0000-0000-00002B050000}"/>
    <cellStyle name="SAPBEXHLevel2X 7" xfId="1320" xr:uid="{00000000-0005-0000-0000-00002C050000}"/>
    <cellStyle name="SAPBEXHLevel3" xfId="1321" xr:uid="{00000000-0005-0000-0000-00002D050000}"/>
    <cellStyle name="SAPBEXHLevel3 2" xfId="1322" xr:uid="{00000000-0005-0000-0000-00002E050000}"/>
    <cellStyle name="SAPBEXHLevel3 2 2" xfId="1323" xr:uid="{00000000-0005-0000-0000-00002F050000}"/>
    <cellStyle name="SAPBEXHLevel3 2 3" xfId="1324" xr:uid="{00000000-0005-0000-0000-000030050000}"/>
    <cellStyle name="SAPBEXHLevel3 2_Mo_QTD_YTD" xfId="1325" xr:uid="{00000000-0005-0000-0000-000031050000}"/>
    <cellStyle name="SAPBEXHLevel3 3" xfId="1326" xr:uid="{00000000-0005-0000-0000-000032050000}"/>
    <cellStyle name="SAPBEXHLevel3 4" xfId="1327" xr:uid="{00000000-0005-0000-0000-000033050000}"/>
    <cellStyle name="SAPBEXHLevel3 5" xfId="1328" xr:uid="{00000000-0005-0000-0000-000034050000}"/>
    <cellStyle name="SAPBEXHLevel3 6" xfId="1329" xr:uid="{00000000-0005-0000-0000-000035050000}"/>
    <cellStyle name="SAPBEXHLevel3 7" xfId="1330" xr:uid="{00000000-0005-0000-0000-000036050000}"/>
    <cellStyle name="SAPBEXHLevel3X" xfId="1331" xr:uid="{00000000-0005-0000-0000-000037050000}"/>
    <cellStyle name="SAPBEXHLevel3X 2" xfId="1332" xr:uid="{00000000-0005-0000-0000-000038050000}"/>
    <cellStyle name="SAPBEXHLevel3X 2 2" xfId="1333" xr:uid="{00000000-0005-0000-0000-000039050000}"/>
    <cellStyle name="SAPBEXHLevel3X 3" xfId="1334" xr:uid="{00000000-0005-0000-0000-00003A050000}"/>
    <cellStyle name="SAPBEXHLevel3X 4" xfId="1335" xr:uid="{00000000-0005-0000-0000-00003B050000}"/>
    <cellStyle name="SAPBEXHLevel3X 5" xfId="1336" xr:uid="{00000000-0005-0000-0000-00003C050000}"/>
    <cellStyle name="SAPBEXHLevel3X 6" xfId="1337" xr:uid="{00000000-0005-0000-0000-00003D050000}"/>
    <cellStyle name="SAPBEXHLevel3X 7" xfId="1338" xr:uid="{00000000-0005-0000-0000-00003E050000}"/>
    <cellStyle name="SAPBEXinputData" xfId="1339" xr:uid="{00000000-0005-0000-0000-00003F050000}"/>
    <cellStyle name="SAPBEXinputData 2" xfId="1340" xr:uid="{00000000-0005-0000-0000-000040050000}"/>
    <cellStyle name="SAPBEXinputData 2 2" xfId="1341" xr:uid="{00000000-0005-0000-0000-000041050000}"/>
    <cellStyle name="SAPBEXinputData 2_Bell Stats Summary Wireline p8" xfId="1342" xr:uid="{00000000-0005-0000-0000-000042050000}"/>
    <cellStyle name="SAPBEXinputData 3" xfId="1343" xr:uid="{00000000-0005-0000-0000-000043050000}"/>
    <cellStyle name="SAPBEXinputData 4" xfId="1344" xr:uid="{00000000-0005-0000-0000-000044050000}"/>
    <cellStyle name="SAPBEXinputData 5" xfId="1345" xr:uid="{00000000-0005-0000-0000-000045050000}"/>
    <cellStyle name="SAPBEXinputData 6" xfId="1346" xr:uid="{00000000-0005-0000-0000-000046050000}"/>
    <cellStyle name="SAPBEXinputData 7" xfId="1347" xr:uid="{00000000-0005-0000-0000-000047050000}"/>
    <cellStyle name="SAPBEXItemHeader" xfId="1348" xr:uid="{00000000-0005-0000-0000-000048050000}"/>
    <cellStyle name="SAPBEXresData" xfId="1349" xr:uid="{00000000-0005-0000-0000-000049050000}"/>
    <cellStyle name="SAPBEXresData 2" xfId="1350" xr:uid="{00000000-0005-0000-0000-00004A050000}"/>
    <cellStyle name="SAPBEXresData 2 2" xfId="1351" xr:uid="{00000000-0005-0000-0000-00004B050000}"/>
    <cellStyle name="SAPBEXresData 3" xfId="1352" xr:uid="{00000000-0005-0000-0000-00004C050000}"/>
    <cellStyle name="SAPBEXresData 4" xfId="1353" xr:uid="{00000000-0005-0000-0000-00004D050000}"/>
    <cellStyle name="SAPBEXresData 5" xfId="1354" xr:uid="{00000000-0005-0000-0000-00004E050000}"/>
    <cellStyle name="SAPBEXresData 6" xfId="1355" xr:uid="{00000000-0005-0000-0000-00004F050000}"/>
    <cellStyle name="SAPBEXresDataEmph" xfId="1356" xr:uid="{00000000-0005-0000-0000-000050050000}"/>
    <cellStyle name="SAPBEXresDataEmph 2" xfId="1357" xr:uid="{00000000-0005-0000-0000-000051050000}"/>
    <cellStyle name="SAPBEXresDataEmph 3" xfId="1358" xr:uid="{00000000-0005-0000-0000-000052050000}"/>
    <cellStyle name="SAPBEXresDataEmph 4" xfId="1359" xr:uid="{00000000-0005-0000-0000-000053050000}"/>
    <cellStyle name="SAPBEXresDataEmph 5" xfId="1360" xr:uid="{00000000-0005-0000-0000-000054050000}"/>
    <cellStyle name="SAPBEXresDataEmph 6" xfId="1361" xr:uid="{00000000-0005-0000-0000-000055050000}"/>
    <cellStyle name="SAPBEXresItem" xfId="1362" xr:uid="{00000000-0005-0000-0000-000056050000}"/>
    <cellStyle name="SAPBEXresItem 2" xfId="1363" xr:uid="{00000000-0005-0000-0000-000057050000}"/>
    <cellStyle name="SAPBEXresItem 2 2" xfId="1364" xr:uid="{00000000-0005-0000-0000-000058050000}"/>
    <cellStyle name="SAPBEXresItem 3" xfId="1365" xr:uid="{00000000-0005-0000-0000-000059050000}"/>
    <cellStyle name="SAPBEXresItem 4" xfId="1366" xr:uid="{00000000-0005-0000-0000-00005A050000}"/>
    <cellStyle name="SAPBEXresItem 5" xfId="1367" xr:uid="{00000000-0005-0000-0000-00005B050000}"/>
    <cellStyle name="SAPBEXresItem 6" xfId="1368" xr:uid="{00000000-0005-0000-0000-00005C050000}"/>
    <cellStyle name="SAPBEXresItemX" xfId="1369" xr:uid="{00000000-0005-0000-0000-00005D050000}"/>
    <cellStyle name="SAPBEXresItemX 2" xfId="1370" xr:uid="{00000000-0005-0000-0000-00005E050000}"/>
    <cellStyle name="SAPBEXresItemX 2 2" xfId="1371" xr:uid="{00000000-0005-0000-0000-00005F050000}"/>
    <cellStyle name="SAPBEXresItemX 3" xfId="1372" xr:uid="{00000000-0005-0000-0000-000060050000}"/>
    <cellStyle name="SAPBEXresItemX 4" xfId="1373" xr:uid="{00000000-0005-0000-0000-000061050000}"/>
    <cellStyle name="SAPBEXresItemX 5" xfId="1374" xr:uid="{00000000-0005-0000-0000-000062050000}"/>
    <cellStyle name="SAPBEXresItemX 6" xfId="1375" xr:uid="{00000000-0005-0000-0000-000063050000}"/>
    <cellStyle name="SAPBEXstdData" xfId="1376" xr:uid="{00000000-0005-0000-0000-000064050000}"/>
    <cellStyle name="SAPBEXstdData 2" xfId="1377" xr:uid="{00000000-0005-0000-0000-000065050000}"/>
    <cellStyle name="SAPBEXstdData 3" xfId="1378" xr:uid="{00000000-0005-0000-0000-000066050000}"/>
    <cellStyle name="SAPBEXstdDataEmph" xfId="1379" xr:uid="{00000000-0005-0000-0000-000067050000}"/>
    <cellStyle name="SAPBEXstdDataEmph 2" xfId="1380" xr:uid="{00000000-0005-0000-0000-000068050000}"/>
    <cellStyle name="SAPBEXstdItem" xfId="1381" xr:uid="{00000000-0005-0000-0000-000069050000}"/>
    <cellStyle name="SAPBEXstdItem 2" xfId="1382" xr:uid="{00000000-0005-0000-0000-00006A050000}"/>
    <cellStyle name="SAPBEXstdItem 2 2" xfId="1383" xr:uid="{00000000-0005-0000-0000-00006B050000}"/>
    <cellStyle name="SAPBEXstdItem 3" xfId="1384" xr:uid="{00000000-0005-0000-0000-00006C050000}"/>
    <cellStyle name="SAPBEXstdItem 3 2" xfId="1385" xr:uid="{00000000-0005-0000-0000-00006D050000}"/>
    <cellStyle name="SAPBEXstdItem 4" xfId="1386" xr:uid="{00000000-0005-0000-0000-00006E050000}"/>
    <cellStyle name="SAPBEXstdItemX" xfId="1387" xr:uid="{00000000-0005-0000-0000-00006F050000}"/>
    <cellStyle name="SAPBEXstdItemX 2" xfId="1388" xr:uid="{00000000-0005-0000-0000-000070050000}"/>
    <cellStyle name="SAPBEXstdItemX 2 2" xfId="1389" xr:uid="{00000000-0005-0000-0000-000071050000}"/>
    <cellStyle name="SAPBEXstdItemX 3" xfId="1390" xr:uid="{00000000-0005-0000-0000-000072050000}"/>
    <cellStyle name="SAPBEXstdItemX 4" xfId="1391" xr:uid="{00000000-0005-0000-0000-000073050000}"/>
    <cellStyle name="SAPBEXstdItemX 5" xfId="1392" xr:uid="{00000000-0005-0000-0000-000074050000}"/>
    <cellStyle name="SAPBEXstdItemX 6" xfId="1393" xr:uid="{00000000-0005-0000-0000-000075050000}"/>
    <cellStyle name="SAPBEXtitle" xfId="1394" xr:uid="{00000000-0005-0000-0000-000076050000}"/>
    <cellStyle name="SAPBEXtitle 2" xfId="1395" xr:uid="{00000000-0005-0000-0000-000077050000}"/>
    <cellStyle name="SAPBEXunassignedItem" xfId="1396" xr:uid="{00000000-0005-0000-0000-000078050000}"/>
    <cellStyle name="SAPBEXundefined" xfId="1397" xr:uid="{00000000-0005-0000-0000-000079050000}"/>
    <cellStyle name="SAPBEXundefined 2" xfId="1398" xr:uid="{00000000-0005-0000-0000-00007A050000}"/>
    <cellStyle name="Scenario" xfId="1399" xr:uid="{00000000-0005-0000-0000-00007B050000}"/>
    <cellStyle name="SectionHeading" xfId="1400" xr:uid="{00000000-0005-0000-0000-00007C050000}"/>
    <cellStyle name="SELECT" xfId="1401" xr:uid="{00000000-0005-0000-0000-00007D050000}"/>
    <cellStyle name="SEM-BPS-input-on" xfId="1402" xr:uid="{00000000-0005-0000-0000-00007E050000}"/>
    <cellStyle name="SEM-BPS-sub1" xfId="1403" xr:uid="{00000000-0005-0000-0000-00007F050000}"/>
    <cellStyle name="SEM-BPS-total" xfId="1404" xr:uid="{00000000-0005-0000-0000-000080050000}"/>
    <cellStyle name="SeparatorBar" xfId="1405" xr:uid="{00000000-0005-0000-0000-000081050000}"/>
    <cellStyle name="Shaded" xfId="1406" xr:uid="{00000000-0005-0000-0000-000082050000}"/>
    <cellStyle name="SHADEDSTORES" xfId="1407" xr:uid="{00000000-0005-0000-0000-000083050000}"/>
    <cellStyle name="Sheet Header" xfId="1408" xr:uid="{00000000-0005-0000-0000-000084050000}"/>
    <cellStyle name="Sheet Title" xfId="1409" xr:uid="{00000000-0005-0000-0000-000085050000}"/>
    <cellStyle name="specstores" xfId="1410" xr:uid="{00000000-0005-0000-0000-000086050000}"/>
    <cellStyle name="Standaard_GRAF A-V vs FOREC" xfId="1411" xr:uid="{00000000-0005-0000-0000-000087050000}"/>
    <cellStyle name="Standard_CEE (2)" xfId="1412" xr:uid="{00000000-0005-0000-0000-000088050000}"/>
    <cellStyle name="Style 1" xfId="1413" xr:uid="{00000000-0005-0000-0000-000089050000}"/>
    <cellStyle name="Style 10" xfId="1414" xr:uid="{00000000-0005-0000-0000-00008A050000}"/>
    <cellStyle name="Style 10 2" xfId="1415" xr:uid="{00000000-0005-0000-0000-00008B050000}"/>
    <cellStyle name="Style 11" xfId="1416" xr:uid="{00000000-0005-0000-0000-00008C050000}"/>
    <cellStyle name="Style 11 2" xfId="1417" xr:uid="{00000000-0005-0000-0000-00008D050000}"/>
    <cellStyle name="Style 12" xfId="1418" xr:uid="{00000000-0005-0000-0000-00008E050000}"/>
    <cellStyle name="Style 12 2" xfId="1419" xr:uid="{00000000-0005-0000-0000-00008F050000}"/>
    <cellStyle name="Style 13" xfId="1420" xr:uid="{00000000-0005-0000-0000-000090050000}"/>
    <cellStyle name="Style 13 2" xfId="1421" xr:uid="{00000000-0005-0000-0000-000091050000}"/>
    <cellStyle name="Style 14" xfId="1422" xr:uid="{00000000-0005-0000-0000-000092050000}"/>
    <cellStyle name="Style 14 2" xfId="1423" xr:uid="{00000000-0005-0000-0000-000093050000}"/>
    <cellStyle name="Style 15" xfId="1424" xr:uid="{00000000-0005-0000-0000-000094050000}"/>
    <cellStyle name="Style 15 2" xfId="1425" xr:uid="{00000000-0005-0000-0000-000095050000}"/>
    <cellStyle name="Style 16" xfId="1426" xr:uid="{00000000-0005-0000-0000-000096050000}"/>
    <cellStyle name="Style 16 2" xfId="1427" xr:uid="{00000000-0005-0000-0000-000097050000}"/>
    <cellStyle name="Style 17" xfId="1428" xr:uid="{00000000-0005-0000-0000-000098050000}"/>
    <cellStyle name="Style 17 2" xfId="1429" xr:uid="{00000000-0005-0000-0000-000099050000}"/>
    <cellStyle name="Style 18" xfId="1430" xr:uid="{00000000-0005-0000-0000-00009A050000}"/>
    <cellStyle name="Style 18 2" xfId="1431" xr:uid="{00000000-0005-0000-0000-00009B050000}"/>
    <cellStyle name="Style 184" xfId="1432" xr:uid="{00000000-0005-0000-0000-00009C050000}"/>
    <cellStyle name="Style 185" xfId="1433" xr:uid="{00000000-0005-0000-0000-00009D050000}"/>
    <cellStyle name="Style 186" xfId="1434" xr:uid="{00000000-0005-0000-0000-00009E050000}"/>
    <cellStyle name="Style 187" xfId="1435" xr:uid="{00000000-0005-0000-0000-00009F050000}"/>
    <cellStyle name="Style 188" xfId="1436" xr:uid="{00000000-0005-0000-0000-0000A0050000}"/>
    <cellStyle name="Style 189" xfId="1437" xr:uid="{00000000-0005-0000-0000-0000A1050000}"/>
    <cellStyle name="Style 19" xfId="1438" xr:uid="{00000000-0005-0000-0000-0000A2050000}"/>
    <cellStyle name="Style 19 2" xfId="1439" xr:uid="{00000000-0005-0000-0000-0000A3050000}"/>
    <cellStyle name="Style 190" xfId="1440" xr:uid="{00000000-0005-0000-0000-0000A4050000}"/>
    <cellStyle name="Style 191" xfId="1441" xr:uid="{00000000-0005-0000-0000-0000A5050000}"/>
    <cellStyle name="Style 2" xfId="1442" xr:uid="{00000000-0005-0000-0000-0000A6050000}"/>
    <cellStyle name="Style 20" xfId="1443" xr:uid="{00000000-0005-0000-0000-0000A7050000}"/>
    <cellStyle name="Style 20 2" xfId="1444" xr:uid="{00000000-0005-0000-0000-0000A8050000}"/>
    <cellStyle name="Style 203" xfId="1445" xr:uid="{00000000-0005-0000-0000-0000A9050000}"/>
    <cellStyle name="Style 204" xfId="1446" xr:uid="{00000000-0005-0000-0000-0000AA050000}"/>
    <cellStyle name="Style 205" xfId="1447" xr:uid="{00000000-0005-0000-0000-0000AB050000}"/>
    <cellStyle name="Style 206" xfId="1448" xr:uid="{00000000-0005-0000-0000-0000AC050000}"/>
    <cellStyle name="Style 207" xfId="1449" xr:uid="{00000000-0005-0000-0000-0000AD050000}"/>
    <cellStyle name="Style 208" xfId="1450" xr:uid="{00000000-0005-0000-0000-0000AE050000}"/>
    <cellStyle name="Style 209" xfId="1451" xr:uid="{00000000-0005-0000-0000-0000AF050000}"/>
    <cellStyle name="Style 21" xfId="1452" xr:uid="{00000000-0005-0000-0000-0000B0050000}"/>
    <cellStyle name="Style 21 2" xfId="1453" xr:uid="{00000000-0005-0000-0000-0000B1050000}"/>
    <cellStyle name="Style 210" xfId="1454" xr:uid="{00000000-0005-0000-0000-0000B2050000}"/>
    <cellStyle name="Style 22" xfId="1455" xr:uid="{00000000-0005-0000-0000-0000B3050000}"/>
    <cellStyle name="Style 22 2" xfId="1456" xr:uid="{00000000-0005-0000-0000-0000B4050000}"/>
    <cellStyle name="Style 23" xfId="1457" xr:uid="{00000000-0005-0000-0000-0000B5050000}"/>
    <cellStyle name="Style 23 2" xfId="1458" xr:uid="{00000000-0005-0000-0000-0000B6050000}"/>
    <cellStyle name="Style 24" xfId="1459" xr:uid="{00000000-0005-0000-0000-0000B7050000}"/>
    <cellStyle name="Style 25" xfId="1460" xr:uid="{00000000-0005-0000-0000-0000B8050000}"/>
    <cellStyle name="Style 26" xfId="1461" xr:uid="{00000000-0005-0000-0000-0000B9050000}"/>
    <cellStyle name="Style 27" xfId="1462" xr:uid="{00000000-0005-0000-0000-0000BA050000}"/>
    <cellStyle name="Style 28" xfId="1463" xr:uid="{00000000-0005-0000-0000-0000BB050000}"/>
    <cellStyle name="Style 29" xfId="1464" xr:uid="{00000000-0005-0000-0000-0000BC050000}"/>
    <cellStyle name="Style 3" xfId="1465" xr:uid="{00000000-0005-0000-0000-0000BD050000}"/>
    <cellStyle name="Style 3 2" xfId="1466" xr:uid="{00000000-0005-0000-0000-0000BE050000}"/>
    <cellStyle name="Style 30" xfId="1467" xr:uid="{00000000-0005-0000-0000-0000BF050000}"/>
    <cellStyle name="Style 31" xfId="1468" xr:uid="{00000000-0005-0000-0000-0000C0050000}"/>
    <cellStyle name="Style 32" xfId="1469" xr:uid="{00000000-0005-0000-0000-0000C1050000}"/>
    <cellStyle name="Style 33" xfId="1470" xr:uid="{00000000-0005-0000-0000-0000C2050000}"/>
    <cellStyle name="Style 34" xfId="1471" xr:uid="{00000000-0005-0000-0000-0000C3050000}"/>
    <cellStyle name="Style 35" xfId="1472" xr:uid="{00000000-0005-0000-0000-0000C4050000}"/>
    <cellStyle name="Style 36" xfId="1473" xr:uid="{00000000-0005-0000-0000-0000C5050000}"/>
    <cellStyle name="Style 37" xfId="1474" xr:uid="{00000000-0005-0000-0000-0000C6050000}"/>
    <cellStyle name="Style 38" xfId="1475" xr:uid="{00000000-0005-0000-0000-0000C7050000}"/>
    <cellStyle name="Style 39" xfId="1476" xr:uid="{00000000-0005-0000-0000-0000C8050000}"/>
    <cellStyle name="Style 4" xfId="1477" xr:uid="{00000000-0005-0000-0000-0000C9050000}"/>
    <cellStyle name="Style 4 2" xfId="1478" xr:uid="{00000000-0005-0000-0000-0000CA050000}"/>
    <cellStyle name="Style 5" xfId="1479" xr:uid="{00000000-0005-0000-0000-0000CB050000}"/>
    <cellStyle name="Style 5 2" xfId="1480" xr:uid="{00000000-0005-0000-0000-0000CC050000}"/>
    <cellStyle name="Style 6" xfId="1481" xr:uid="{00000000-0005-0000-0000-0000CD050000}"/>
    <cellStyle name="Style 6 2" xfId="1482" xr:uid="{00000000-0005-0000-0000-0000CE050000}"/>
    <cellStyle name="Style 7" xfId="1483" xr:uid="{00000000-0005-0000-0000-0000CF050000}"/>
    <cellStyle name="Style 7 2" xfId="1484" xr:uid="{00000000-0005-0000-0000-0000D0050000}"/>
    <cellStyle name="Style 8" xfId="1485" xr:uid="{00000000-0005-0000-0000-0000D1050000}"/>
    <cellStyle name="Style 8 2" xfId="1486" xr:uid="{00000000-0005-0000-0000-0000D2050000}"/>
    <cellStyle name="Style 9" xfId="1487" xr:uid="{00000000-0005-0000-0000-0000D3050000}"/>
    <cellStyle name="Style 9 2" xfId="1488" xr:uid="{00000000-0005-0000-0000-0000D4050000}"/>
    <cellStyle name="STYLE1" xfId="1489" xr:uid="{00000000-0005-0000-0000-0000D5050000}"/>
    <cellStyle name="STYLE2" xfId="1490" xr:uid="{00000000-0005-0000-0000-0000D6050000}"/>
    <cellStyle name="STYLE3" xfId="1491" xr:uid="{00000000-0005-0000-0000-0000D7050000}"/>
    <cellStyle name="STYLE4" xfId="1492" xr:uid="{00000000-0005-0000-0000-0000D8050000}"/>
    <cellStyle name="STYLE5" xfId="1493" xr:uid="{00000000-0005-0000-0000-0000D9050000}"/>
    <cellStyle name="SubRoutine" xfId="1494" xr:uid="{00000000-0005-0000-0000-0000DA050000}"/>
    <cellStyle name="Subtotal" xfId="1495" xr:uid="{00000000-0005-0000-0000-0000DB050000}"/>
    <cellStyle name="Table Col Head" xfId="1496" xr:uid="{00000000-0005-0000-0000-0000DC050000}"/>
    <cellStyle name="Table Head" xfId="1497" xr:uid="{00000000-0005-0000-0000-0000DD050000}"/>
    <cellStyle name="Table Head Aligned" xfId="1498" xr:uid="{00000000-0005-0000-0000-0000DE050000}"/>
    <cellStyle name="Table Head Blue" xfId="1499" xr:uid="{00000000-0005-0000-0000-0000DF050000}"/>
    <cellStyle name="Table Head Green" xfId="1500" xr:uid="{00000000-0005-0000-0000-0000E0050000}"/>
    <cellStyle name="Table Head_Wireless Report_MASTER TO USE" xfId="1501" xr:uid="{00000000-0005-0000-0000-0000E1050000}"/>
    <cellStyle name="Table Sub Head" xfId="1502" xr:uid="{00000000-0005-0000-0000-0000E2050000}"/>
    <cellStyle name="Table Title" xfId="1503" xr:uid="{00000000-0005-0000-0000-0000E3050000}"/>
    <cellStyle name="Table Units" xfId="1504" xr:uid="{00000000-0005-0000-0000-0000E4050000}"/>
    <cellStyle name="Table_3Col" xfId="1505" xr:uid="{00000000-0005-0000-0000-0000E5050000}"/>
    <cellStyle name="TableHead" xfId="1506" xr:uid="{00000000-0005-0000-0000-0000E6050000}"/>
    <cellStyle name="Text" xfId="1507" xr:uid="{00000000-0005-0000-0000-0000E7050000}"/>
    <cellStyle name="Text Indent A" xfId="1508" xr:uid="{00000000-0005-0000-0000-0000E8050000}"/>
    <cellStyle name="Text Indent B" xfId="1509" xr:uid="{00000000-0005-0000-0000-0000E9050000}"/>
    <cellStyle name="Text Indent C" xfId="1510" xr:uid="{00000000-0005-0000-0000-0000EA050000}"/>
    <cellStyle name="TextWrap" xfId="1511" xr:uid="{00000000-0005-0000-0000-0000EB050000}"/>
    <cellStyle name="þ_x001d_ð_x0007_&amp;Qý—&amp;Hý_x000b__x0008_J_x000f__x001e__x0010__x0007__x0001__x0001_" xfId="1512" xr:uid="{00000000-0005-0000-0000-0000EC050000}"/>
    <cellStyle name="þ_x001d_ð_x0007_&amp;Qý—&amp;Hý_x000b__x0008_J_x000f__x001e__x0010__x0007__x0001__x0001_ 2" xfId="1513" xr:uid="{00000000-0005-0000-0000-0000ED050000}"/>
    <cellStyle name="Thou" xfId="1514" xr:uid="{00000000-0005-0000-0000-0000EE050000}"/>
    <cellStyle name="Thous" xfId="1515" xr:uid="{00000000-0005-0000-0000-0000EF050000}"/>
    <cellStyle name="Title 2" xfId="1516" xr:uid="{00000000-0005-0000-0000-0000F0050000}"/>
    <cellStyle name="Title 2 2" xfId="1517" xr:uid="{00000000-0005-0000-0000-0000F1050000}"/>
    <cellStyle name="Title 3" xfId="1518" xr:uid="{00000000-0005-0000-0000-0000F2050000}"/>
    <cellStyle name="Title 3 2" xfId="1519" xr:uid="{00000000-0005-0000-0000-0000F3050000}"/>
    <cellStyle name="Title 4" xfId="1520" xr:uid="{00000000-0005-0000-0000-0000F4050000}"/>
    <cellStyle name="Title 5" xfId="1521" xr:uid="{00000000-0005-0000-0000-0000F5050000}"/>
    <cellStyle name="Title 6" xfId="1522" xr:uid="{00000000-0005-0000-0000-0000F6050000}"/>
    <cellStyle name="TitleCol" xfId="1523" xr:uid="{00000000-0005-0000-0000-0000F7050000}"/>
    <cellStyle name="Titles" xfId="1524" xr:uid="{00000000-0005-0000-0000-0000F8050000}"/>
    <cellStyle name="Titles - Dbase" xfId="1525" xr:uid="{00000000-0005-0000-0000-0000F9050000}"/>
    <cellStyle name="Titles_1181510_Bell Canada_August 31_2004" xfId="1526" xr:uid="{00000000-0005-0000-0000-0000FA050000}"/>
    <cellStyle name="TitleSection" xfId="1527" xr:uid="{00000000-0005-0000-0000-0000FB050000}"/>
    <cellStyle name="Titulo" xfId="1528" xr:uid="{00000000-0005-0000-0000-0000FC050000}"/>
    <cellStyle name="Total 2" xfId="1529" xr:uid="{00000000-0005-0000-0000-0000FD050000}"/>
    <cellStyle name="Total 2 2" xfId="1530" xr:uid="{00000000-0005-0000-0000-0000FE050000}"/>
    <cellStyle name="Total 3" xfId="1531" xr:uid="{00000000-0005-0000-0000-0000FF050000}"/>
    <cellStyle name="Total 3 2" xfId="1532" xr:uid="{00000000-0005-0000-0000-000000060000}"/>
    <cellStyle name="Total 4" xfId="1533" xr:uid="{00000000-0005-0000-0000-000001060000}"/>
    <cellStyle name="Total 4 2" xfId="1534" xr:uid="{00000000-0005-0000-0000-000002060000}"/>
    <cellStyle name="Total 5" xfId="1535" xr:uid="{00000000-0005-0000-0000-000003060000}"/>
    <cellStyle name="Total 6" xfId="1536" xr:uid="{00000000-0005-0000-0000-000004060000}"/>
    <cellStyle name="ubordinated Debt" xfId="1537" xr:uid="{00000000-0005-0000-0000-000005060000}"/>
    <cellStyle name="undo-style" xfId="1538" xr:uid="{00000000-0005-0000-0000-000006060000}"/>
    <cellStyle name="UN-HiLite" xfId="1539" xr:uid="{00000000-0005-0000-0000-000007060000}"/>
    <cellStyle name="UNLOCKED" xfId="1540" xr:uid="{00000000-0005-0000-0000-000008060000}"/>
    <cellStyle name="UnSelect" xfId="1541" xr:uid="{00000000-0005-0000-0000-000009060000}"/>
    <cellStyle name="Update" xfId="1542" xr:uid="{00000000-0005-0000-0000-00000A060000}"/>
    <cellStyle name="Valuta [0]_GRAF A-V vs FOREC" xfId="1543" xr:uid="{00000000-0005-0000-0000-00000B060000}"/>
    <cellStyle name="Valuta_GRAF A-V vs FOREC" xfId="1544" xr:uid="{00000000-0005-0000-0000-00000C060000}"/>
    <cellStyle name="Währung [0]_Actual vs. Prior" xfId="1545" xr:uid="{00000000-0005-0000-0000-00000D060000}"/>
    <cellStyle name="Währung_Actual vs. Prior" xfId="1546" xr:uid="{00000000-0005-0000-0000-00000E060000}"/>
    <cellStyle name="Warning Text 2" xfId="1547" xr:uid="{00000000-0005-0000-0000-00000F060000}"/>
    <cellStyle name="Warning Text 2 2" xfId="1548" xr:uid="{00000000-0005-0000-0000-000010060000}"/>
    <cellStyle name="Warning Text 3" xfId="1549" xr:uid="{00000000-0005-0000-0000-000011060000}"/>
    <cellStyle name="Warning Text 3 2" xfId="1550" xr:uid="{00000000-0005-0000-0000-000012060000}"/>
    <cellStyle name="Warning Text 4" xfId="1551" xr:uid="{00000000-0005-0000-0000-000013060000}"/>
    <cellStyle name="Warning Text 5" xfId="1552" xr:uid="{00000000-0005-0000-0000-000014060000}"/>
    <cellStyle name="Warning Text 6" xfId="1553" xr:uid="{00000000-0005-0000-0000-000015060000}"/>
    <cellStyle name="Web" xfId="1554" xr:uid="{00000000-0005-0000-0000-000016060000}"/>
    <cellStyle name="wrap" xfId="1555" xr:uid="{00000000-0005-0000-0000-000017060000}"/>
    <cellStyle name="Year" xfId="1556" xr:uid="{00000000-0005-0000-0000-000018060000}"/>
    <cellStyle name="YesNo" xfId="1557" xr:uid="{00000000-0005-0000-0000-000019060000}"/>
    <cellStyle name="ÿÿÿèt£" xfId="1558" xr:uid="{00000000-0005-0000-0000-00001A060000}"/>
    <cellStyle name="ÿÿÿèt£ 2" xfId="1559" xr:uid="{00000000-0005-0000-0000-00001B06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4"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9525</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 uri="{FF2B5EF4-FFF2-40B4-BE49-F238E27FC236}">
                  <a16:creationId xmlns:a16="http://schemas.microsoft.com/office/drawing/2014/main" id="{00000000-0008-0000-0900-000001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A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 uri="{FF2B5EF4-FFF2-40B4-BE49-F238E27FC236}">
                  <a16:creationId xmlns:a16="http://schemas.microsoft.com/office/drawing/2014/main" id="{00000000-0008-0000-0B00-000001D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0C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9525</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0D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0E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10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 uri="{FF2B5EF4-FFF2-40B4-BE49-F238E27FC236}">
                  <a16:creationId xmlns:a16="http://schemas.microsoft.com/office/drawing/2014/main" id="{00000000-0008-0000-1100-000001D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2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a:extLst>
            <a:ext uri="{FF2B5EF4-FFF2-40B4-BE49-F238E27FC236}">
              <a16:creationId xmlns:a16="http://schemas.microsoft.com/office/drawing/2014/main" id="{00000000-0008-0000-0100-0000B69D0100}"/>
            </a:ext>
          </a:extLst>
        </xdr:cNvPr>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a:extLst>
            <a:ext uri="{FF2B5EF4-FFF2-40B4-BE49-F238E27FC236}">
              <a16:creationId xmlns:a16="http://schemas.microsoft.com/office/drawing/2014/main" id="{00000000-0008-0000-0100-0000B99D0100}"/>
            </a:ext>
          </a:extLst>
        </xdr:cNvPr>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a:extLst>
            <a:ext uri="{FF2B5EF4-FFF2-40B4-BE49-F238E27FC236}">
              <a16:creationId xmlns:a16="http://schemas.microsoft.com/office/drawing/2014/main" id="{00000000-0008-0000-0100-000006000000}"/>
            </a:ext>
          </a:extLst>
        </xdr:cNvPr>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a:extLst>
            <a:ext uri="{FF2B5EF4-FFF2-40B4-BE49-F238E27FC236}">
              <a16:creationId xmlns:a16="http://schemas.microsoft.com/office/drawing/2014/main" id="{00000000-0008-0000-0100-0000BB9D0100}"/>
            </a:ext>
          </a:extLst>
        </xdr:cNvPr>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a:extLst>
            <a:ext uri="{FF2B5EF4-FFF2-40B4-BE49-F238E27FC236}">
              <a16:creationId xmlns:a16="http://schemas.microsoft.com/office/drawing/2014/main" id="{00000000-0008-0000-0100-0000BC9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a:extLst>
            <a:ext uri="{FF2B5EF4-FFF2-40B4-BE49-F238E27FC236}">
              <a16:creationId xmlns:a16="http://schemas.microsoft.com/office/drawing/2014/main" id="{00000000-0008-0000-0100-000009000000}"/>
            </a:ext>
          </a:extLst>
        </xdr:cNvPr>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Second Quarter 2024</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4</xdr:col>
          <xdr:colOff>504825</xdr:colOff>
          <xdr:row>0</xdr:row>
          <xdr:rowOff>9525</xdr:rowOff>
        </xdr:to>
        <xdr:sp macro="" textlink="">
          <xdr:nvSpPr>
            <xdr:cNvPr id="45057" name="FPMExcelClientSheetOptionstb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47624</xdr:colOff>
      <xdr:row>25</xdr:row>
      <xdr:rowOff>123825</xdr:rowOff>
    </xdr:from>
    <xdr:to>
      <xdr:col>15</xdr:col>
      <xdr:colOff>95250</xdr:colOff>
      <xdr:row>30</xdr:row>
      <xdr:rowOff>104775</xdr:rowOff>
    </xdr:to>
    <xdr:pic>
      <xdr:nvPicPr>
        <xdr:cNvPr id="105918" name="Picture 2" descr="image001">
          <a:extLst>
            <a:ext uri="{FF2B5EF4-FFF2-40B4-BE49-F238E27FC236}">
              <a16:creationId xmlns:a16="http://schemas.microsoft.com/office/drawing/2014/main" id="{00000000-0008-0000-0100-0000BE9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9999" y="6719888"/>
          <a:ext cx="1714501" cy="1040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5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605831</xdr:colOff>
      <xdr:row>37</xdr:row>
      <xdr:rowOff>133350</xdr:rowOff>
    </xdr:to>
    <xdr:pic>
      <xdr:nvPicPr>
        <xdr:cNvPr id="2" name="Picture 1">
          <a:extLst>
            <a:ext uri="{FF2B5EF4-FFF2-40B4-BE49-F238E27FC236}">
              <a16:creationId xmlns:a16="http://schemas.microsoft.com/office/drawing/2014/main" id="{05264524-C264-D097-92B8-F320D0CC9DF4}"/>
            </a:ext>
          </a:extLst>
        </xdr:cNvPr>
        <xdr:cNvPicPr>
          <a:picLocks noChangeAspect="1"/>
        </xdr:cNvPicPr>
      </xdr:nvPicPr>
      <xdr:blipFill>
        <a:blip xmlns:r="http://schemas.openxmlformats.org/officeDocument/2006/relationships" r:embed="rId1"/>
        <a:stretch>
          <a:fillRect/>
        </a:stretch>
      </xdr:blipFill>
      <xdr:spPr>
        <a:xfrm>
          <a:off x="0" y="0"/>
          <a:ext cx="7921031" cy="61245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4509</xdr:colOff>
      <xdr:row>37</xdr:row>
      <xdr:rowOff>133350</xdr:rowOff>
    </xdr:to>
    <xdr:pic>
      <xdr:nvPicPr>
        <xdr:cNvPr id="2" name="Picture 1">
          <a:extLst>
            <a:ext uri="{FF2B5EF4-FFF2-40B4-BE49-F238E27FC236}">
              <a16:creationId xmlns:a16="http://schemas.microsoft.com/office/drawing/2014/main" id="{665AB386-63DD-B2E4-FF7B-5506C86DAE77}"/>
            </a:ext>
          </a:extLst>
        </xdr:cNvPr>
        <xdr:cNvPicPr>
          <a:picLocks noChangeAspect="1"/>
        </xdr:cNvPicPr>
      </xdr:nvPicPr>
      <xdr:blipFill>
        <a:blip xmlns:r="http://schemas.openxmlformats.org/officeDocument/2006/relationships" r:embed="rId1"/>
        <a:stretch>
          <a:fillRect/>
        </a:stretch>
      </xdr:blipFill>
      <xdr:spPr>
        <a:xfrm>
          <a:off x="0" y="0"/>
          <a:ext cx="7929309" cy="61245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8757</xdr:colOff>
      <xdr:row>37</xdr:row>
      <xdr:rowOff>123826</xdr:rowOff>
    </xdr:to>
    <xdr:pic>
      <xdr:nvPicPr>
        <xdr:cNvPr id="2" name="Picture 1">
          <a:extLst>
            <a:ext uri="{FF2B5EF4-FFF2-40B4-BE49-F238E27FC236}">
              <a16:creationId xmlns:a16="http://schemas.microsoft.com/office/drawing/2014/main" id="{C57E9181-61D9-494E-D2D8-30B40FD034AC}"/>
            </a:ext>
          </a:extLst>
        </xdr:cNvPr>
        <xdr:cNvPicPr>
          <a:picLocks noChangeAspect="1"/>
        </xdr:cNvPicPr>
      </xdr:nvPicPr>
      <xdr:blipFill>
        <a:blip xmlns:r="http://schemas.openxmlformats.org/officeDocument/2006/relationships" r:embed="rId1"/>
        <a:stretch>
          <a:fillRect/>
        </a:stretch>
      </xdr:blipFill>
      <xdr:spPr>
        <a:xfrm>
          <a:off x="0" y="1"/>
          <a:ext cx="7933557" cy="61150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8757</xdr:colOff>
      <xdr:row>37</xdr:row>
      <xdr:rowOff>123826</xdr:rowOff>
    </xdr:to>
    <xdr:pic>
      <xdr:nvPicPr>
        <xdr:cNvPr id="2" name="Picture 1">
          <a:extLst>
            <a:ext uri="{FF2B5EF4-FFF2-40B4-BE49-F238E27FC236}">
              <a16:creationId xmlns:a16="http://schemas.microsoft.com/office/drawing/2014/main" id="{F0E37A85-1975-BDA2-E5D1-EA4403D7562B}"/>
            </a:ext>
          </a:extLst>
        </xdr:cNvPr>
        <xdr:cNvPicPr>
          <a:picLocks noChangeAspect="1"/>
        </xdr:cNvPicPr>
      </xdr:nvPicPr>
      <xdr:blipFill>
        <a:blip xmlns:r="http://schemas.openxmlformats.org/officeDocument/2006/relationships" r:embed="rId1"/>
        <a:stretch>
          <a:fillRect/>
        </a:stretch>
      </xdr:blipFill>
      <xdr:spPr>
        <a:xfrm>
          <a:off x="0" y="1"/>
          <a:ext cx="7933557" cy="61150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605063</xdr:colOff>
      <xdr:row>37</xdr:row>
      <xdr:rowOff>133350</xdr:rowOff>
    </xdr:to>
    <xdr:pic>
      <xdr:nvPicPr>
        <xdr:cNvPr id="2" name="Picture 1">
          <a:extLst>
            <a:ext uri="{FF2B5EF4-FFF2-40B4-BE49-F238E27FC236}">
              <a16:creationId xmlns:a16="http://schemas.microsoft.com/office/drawing/2014/main" id="{EDF22858-645B-988D-B4DD-CF79C6327201}"/>
            </a:ext>
          </a:extLst>
        </xdr:cNvPr>
        <xdr:cNvPicPr>
          <a:picLocks noChangeAspect="1"/>
        </xdr:cNvPicPr>
      </xdr:nvPicPr>
      <xdr:blipFill>
        <a:blip xmlns:r="http://schemas.openxmlformats.org/officeDocument/2006/relationships" r:embed="rId1"/>
        <a:stretch>
          <a:fillRect/>
        </a:stretch>
      </xdr:blipFill>
      <xdr:spPr>
        <a:xfrm>
          <a:off x="1" y="0"/>
          <a:ext cx="7920262" cy="6124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578</xdr:col>
          <xdr:colOff>19050</xdr:colOff>
          <xdr:row>0</xdr:row>
          <xdr:rowOff>0</xdr:rowOff>
        </xdr:to>
        <xdr:sp macro="" textlink="">
          <xdr:nvSpPr>
            <xdr:cNvPr id="40961" name="FPMExcelClientSheetOptionstb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2529" name="cbApplyLevelFormatting"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22530" name="Group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22531" name="obLevelRowFirst"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22532" name="obLevelColumnFirst"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22536" name="cbApplyLevelFromTopToBottom"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22537" name="LVL1tbFormattingByLevel"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22539" name="obLevelOuterFirst"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22540" name="obLevelInnerFirst"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22541" name="cbUseDefaultLevelFirst"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22542" name="cbUseLeafLevelFirst"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22543" name="cbUseSpecificLevelFirst"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22544" name="AddLevelFirst"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22545" name="RemoveLevelFirst"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22546" name="LVL2tbFormattingByLevel"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22548" name="obLevelOuterSecond"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22549" name="obLevelInnerSecond" hidden="1">
              <a:extLst>
                <a:ext uri="{63B3BB69-23CF-44E3-9099-C40C66FF867C}">
                  <a14:compatExt spid="_x0000_s22549"/>
                </a:ext>
                <a:ext uri="{FF2B5EF4-FFF2-40B4-BE49-F238E27FC236}">
                  <a16:creationId xmlns:a16="http://schemas.microsoft.com/office/drawing/2014/main" id="{00000000-0008-0000-0300-00001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22550" name="cbUseDefaultLevelSecond"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22551" name="cbUseLeafLevelSecond"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22552" name="cbUseSpecificLevelSecond" hidden="1">
              <a:extLst>
                <a:ext uri="{63B3BB69-23CF-44E3-9099-C40C66FF867C}">
                  <a14:compatExt spid="_x0000_s22552"/>
                </a:ext>
                <a:ext uri="{FF2B5EF4-FFF2-40B4-BE49-F238E27FC236}">
                  <a16:creationId xmlns:a16="http://schemas.microsoft.com/office/drawing/2014/main" id="{00000000-0008-0000-0300-00001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22553" name="AddLevelSecond"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22554" name="RemoveLevelSecond" hidden="1">
              <a:extLst>
                <a:ext uri="{63B3BB69-23CF-44E3-9099-C40C66FF867C}">
                  <a14:compatExt spid="_x0000_s22554"/>
                </a:ext>
                <a:ext uri="{FF2B5EF4-FFF2-40B4-BE49-F238E27FC236}">
                  <a16:creationId xmlns:a16="http://schemas.microsoft.com/office/drawing/2014/main" id="{00000000-0008-0000-0300-00001A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22555" name="cbApplyMemberFormatting" hidden="1">
              <a:extLst>
                <a:ext uri="{63B3BB69-23CF-44E3-9099-C40C66FF867C}">
                  <a14:compatExt spid="_x0000_s22555"/>
                </a:ext>
                <a:ext uri="{FF2B5EF4-FFF2-40B4-BE49-F238E27FC236}">
                  <a16:creationId xmlns:a16="http://schemas.microsoft.com/office/drawing/2014/main" id="{00000000-0008-0000-0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3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22557" name="obMemberRowFirst" hidden="1">
              <a:extLst>
                <a:ext uri="{63B3BB69-23CF-44E3-9099-C40C66FF867C}">
                  <a14:compatExt spid="_x0000_s22557"/>
                </a:ext>
                <a:ext uri="{FF2B5EF4-FFF2-40B4-BE49-F238E27FC236}">
                  <a16:creationId xmlns:a16="http://schemas.microsoft.com/office/drawing/2014/main" id="{00000000-0008-0000-0300-00001D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22558" name="obMemberColumnFirst" hidden="1">
              <a:extLst>
                <a:ext uri="{63B3BB69-23CF-44E3-9099-C40C66FF867C}">
                  <a14:compatExt spid="_x0000_s22558"/>
                </a:ext>
                <a:ext uri="{FF2B5EF4-FFF2-40B4-BE49-F238E27FC236}">
                  <a16:creationId xmlns:a16="http://schemas.microsoft.com/office/drawing/2014/main" id="{00000000-0008-0000-0300-00001E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22559" name="cbApplyCustomMemberDefaultFirst" hidden="1">
              <a:extLst>
                <a:ext uri="{63B3BB69-23CF-44E3-9099-C40C66FF867C}">
                  <a14:compatExt spid="_x0000_s22559"/>
                </a:ext>
                <a:ext uri="{FF2B5EF4-FFF2-40B4-BE49-F238E27FC236}">
                  <a16:creationId xmlns:a16="http://schemas.microsoft.com/office/drawing/2014/main" id="{00000000-0008-0000-0300-00001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22560" name="cbApplyCalculatedMemberFirst" hidden="1">
              <a:extLst>
                <a:ext uri="{63B3BB69-23CF-44E3-9099-C40C66FF867C}">
                  <a14:compatExt spid="_x0000_s22560"/>
                </a:ext>
                <a:ext uri="{FF2B5EF4-FFF2-40B4-BE49-F238E27FC236}">
                  <a16:creationId xmlns:a16="http://schemas.microsoft.com/office/drawing/2014/main" id="{00000000-0008-0000-0300-000020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22561" name="cbApplyImputableMemberFirst" hidden="1">
              <a:extLst>
                <a:ext uri="{63B3BB69-23CF-44E3-9099-C40C66FF867C}">
                  <a14:compatExt spid="_x0000_s22561"/>
                </a:ext>
                <a:ext uri="{FF2B5EF4-FFF2-40B4-BE49-F238E27FC236}">
                  <a16:creationId xmlns:a16="http://schemas.microsoft.com/office/drawing/2014/main" id="{00000000-0008-0000-0300-00002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22562" name="cbApplyLocalMemberFirst" hidden="1">
              <a:extLst>
                <a:ext uri="{63B3BB69-23CF-44E3-9099-C40C66FF867C}">
                  <a14:compatExt spid="_x0000_s22562"/>
                </a:ext>
                <a:ext uri="{FF2B5EF4-FFF2-40B4-BE49-F238E27FC236}">
                  <a16:creationId xmlns:a16="http://schemas.microsoft.com/office/drawing/2014/main" id="{00000000-0008-0000-0300-00002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22563" name="cbApplyChangedMemberFirst" hidden="1">
              <a:extLst>
                <a:ext uri="{63B3BB69-23CF-44E3-9099-C40C66FF867C}">
                  <a14:compatExt spid="_x0000_s22563"/>
                </a:ext>
                <a:ext uri="{FF2B5EF4-FFF2-40B4-BE49-F238E27FC236}">
                  <a16:creationId xmlns:a16="http://schemas.microsoft.com/office/drawing/2014/main" id="{00000000-0008-0000-0300-00002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22564" name="cbApplySpecificMemberFirst"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72</xdr:row>
          <xdr:rowOff>19050</xdr:rowOff>
        </xdr:from>
        <xdr:to>
          <xdr:col>3</xdr:col>
          <xdr:colOff>4276725</xdr:colOff>
          <xdr:row>73</xdr:row>
          <xdr:rowOff>0</xdr:rowOff>
        </xdr:to>
        <xdr:sp macro="" textlink="">
          <xdr:nvSpPr>
            <xdr:cNvPr id="22565" name="AddMemberFirst"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1009650</xdr:colOff>
          <xdr:row>78</xdr:row>
          <xdr:rowOff>38100</xdr:rowOff>
        </xdr:to>
        <xdr:sp macro="" textlink="">
          <xdr:nvSpPr>
            <xdr:cNvPr id="22566" name="cbApplyCustomMemberDefaultSecond"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1009650</xdr:colOff>
          <xdr:row>81</xdr:row>
          <xdr:rowOff>38100</xdr:rowOff>
        </xdr:to>
        <xdr:sp macro="" textlink="">
          <xdr:nvSpPr>
            <xdr:cNvPr id="22567" name="cbApplyCalculatedMemberSecond"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9525</xdr:rowOff>
        </xdr:from>
        <xdr:to>
          <xdr:col>2</xdr:col>
          <xdr:colOff>1009650</xdr:colOff>
          <xdr:row>84</xdr:row>
          <xdr:rowOff>47625</xdr:rowOff>
        </xdr:to>
        <xdr:sp macro="" textlink="">
          <xdr:nvSpPr>
            <xdr:cNvPr id="22568" name="cbApplyImputableMemberSecond"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9525</xdr:rowOff>
        </xdr:from>
        <xdr:to>
          <xdr:col>2</xdr:col>
          <xdr:colOff>1009650</xdr:colOff>
          <xdr:row>87</xdr:row>
          <xdr:rowOff>47625</xdr:rowOff>
        </xdr:to>
        <xdr:sp macro="" textlink="">
          <xdr:nvSpPr>
            <xdr:cNvPr id="22569" name="cbApplyLocalMemberSecond" hidden="1">
              <a:extLst>
                <a:ext uri="{63B3BB69-23CF-44E3-9099-C40C66FF867C}">
                  <a14:compatExt spid="_x0000_s22569"/>
                </a:ext>
                <a:ext uri="{FF2B5EF4-FFF2-40B4-BE49-F238E27FC236}">
                  <a16:creationId xmlns:a16="http://schemas.microsoft.com/office/drawing/2014/main" id="{00000000-0008-0000-0300-00002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1009650</xdr:colOff>
          <xdr:row>90</xdr:row>
          <xdr:rowOff>47625</xdr:rowOff>
        </xdr:to>
        <xdr:sp macro="" textlink="">
          <xdr:nvSpPr>
            <xdr:cNvPr id="22570" name="cbApplyChangedMemberSecond" hidden="1">
              <a:extLst>
                <a:ext uri="{63B3BB69-23CF-44E3-9099-C40C66FF867C}">
                  <a14:compatExt spid="_x0000_s22570"/>
                </a:ext>
                <a:ext uri="{FF2B5EF4-FFF2-40B4-BE49-F238E27FC236}">
                  <a16:creationId xmlns:a16="http://schemas.microsoft.com/office/drawing/2014/main" id="{00000000-0008-0000-0300-00002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92</xdr:row>
          <xdr:rowOff>0</xdr:rowOff>
        </xdr:from>
        <xdr:to>
          <xdr:col>2</xdr:col>
          <xdr:colOff>1009650</xdr:colOff>
          <xdr:row>93</xdr:row>
          <xdr:rowOff>9525</xdr:rowOff>
        </xdr:to>
        <xdr:sp macro="" textlink="">
          <xdr:nvSpPr>
            <xdr:cNvPr id="22571" name="cbApplySpecificMemberSecond" hidden="1">
              <a:extLst>
                <a:ext uri="{63B3BB69-23CF-44E3-9099-C40C66FF867C}">
                  <a14:compatExt spid="_x0000_s22571"/>
                </a:ext>
                <a:ext uri="{FF2B5EF4-FFF2-40B4-BE49-F238E27FC236}">
                  <a16:creationId xmlns:a16="http://schemas.microsoft.com/office/drawing/2014/main" id="{00000000-0008-0000-0300-00002B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93</xdr:row>
          <xdr:rowOff>38100</xdr:rowOff>
        </xdr:from>
        <xdr:to>
          <xdr:col>3</xdr:col>
          <xdr:colOff>4276725</xdr:colOff>
          <xdr:row>94</xdr:row>
          <xdr:rowOff>0</xdr:rowOff>
        </xdr:to>
        <xdr:sp macro="" textlink="">
          <xdr:nvSpPr>
            <xdr:cNvPr id="22572" name="AddMemberSecond" hidden="1">
              <a:extLst>
                <a:ext uri="{63B3BB69-23CF-44E3-9099-C40C66FF867C}">
                  <a14:compatExt spid="_x0000_s22572"/>
                </a:ext>
                <a:ext uri="{FF2B5EF4-FFF2-40B4-BE49-F238E27FC236}">
                  <a16:creationId xmlns:a16="http://schemas.microsoft.com/office/drawing/2014/main" id="{00000000-0008-0000-0300-00002C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57150</xdr:rowOff>
        </xdr:from>
        <xdr:to>
          <xdr:col>7</xdr:col>
          <xdr:colOff>1800225</xdr:colOff>
          <xdr:row>97</xdr:row>
          <xdr:rowOff>333375</xdr:rowOff>
        </xdr:to>
        <xdr:sp macro="" textlink="">
          <xdr:nvSpPr>
            <xdr:cNvPr id="22573" name="cbApplyOddEvenFormatting" hidden="1">
              <a:extLst>
                <a:ext uri="{63B3BB69-23CF-44E3-9099-C40C66FF867C}">
                  <a14:compatExt spid="_x0000_s22573"/>
                </a:ext>
                <a:ext uri="{FF2B5EF4-FFF2-40B4-BE49-F238E27FC236}">
                  <a16:creationId xmlns:a16="http://schemas.microsoft.com/office/drawing/2014/main" id="{00000000-0008-0000-0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19050</xdr:rowOff>
        </xdr:from>
        <xdr:to>
          <xdr:col>11</xdr:col>
          <xdr:colOff>2409825</xdr:colOff>
          <xdr:row>99</xdr:row>
          <xdr:rowOff>19050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3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98</xdr:row>
          <xdr:rowOff>76200</xdr:rowOff>
        </xdr:from>
        <xdr:to>
          <xdr:col>3</xdr:col>
          <xdr:colOff>2600325</xdr:colOff>
          <xdr:row>98</xdr:row>
          <xdr:rowOff>304800</xdr:rowOff>
        </xdr:to>
        <xdr:sp macro="" textlink="">
          <xdr:nvSpPr>
            <xdr:cNvPr id="22575" name="obOddEvenRowFirst" hidden="1">
              <a:extLst>
                <a:ext uri="{63B3BB69-23CF-44E3-9099-C40C66FF867C}">
                  <a14:compatExt spid="_x0000_s22575"/>
                </a:ext>
                <a:ext uri="{FF2B5EF4-FFF2-40B4-BE49-F238E27FC236}">
                  <a16:creationId xmlns:a16="http://schemas.microsoft.com/office/drawing/2014/main" id="{00000000-0008-0000-0300-00002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76200</xdr:rowOff>
        </xdr:from>
        <xdr:to>
          <xdr:col>3</xdr:col>
          <xdr:colOff>438150</xdr:colOff>
          <xdr:row>98</xdr:row>
          <xdr:rowOff>304800</xdr:rowOff>
        </xdr:to>
        <xdr:sp macro="" textlink="">
          <xdr:nvSpPr>
            <xdr:cNvPr id="22576" name="obOddEvenColumnFirst" hidden="1">
              <a:extLst>
                <a:ext uri="{63B3BB69-23CF-44E3-9099-C40C66FF867C}">
                  <a14:compatExt spid="_x0000_s22576"/>
                </a:ext>
                <a:ext uri="{FF2B5EF4-FFF2-40B4-BE49-F238E27FC236}">
                  <a16:creationId xmlns:a16="http://schemas.microsoft.com/office/drawing/2014/main" id="{00000000-0008-0000-0300-000030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19050</xdr:rowOff>
        </xdr:from>
        <xdr:to>
          <xdr:col>2</xdr:col>
          <xdr:colOff>1009650</xdr:colOff>
          <xdr:row>104</xdr:row>
          <xdr:rowOff>0</xdr:rowOff>
        </xdr:to>
        <xdr:sp macro="" textlink="">
          <xdr:nvSpPr>
            <xdr:cNvPr id="22577" name="cbUseOddFirst" hidden="1">
              <a:extLst>
                <a:ext uri="{63B3BB69-23CF-44E3-9099-C40C66FF867C}">
                  <a14:compatExt spid="_x0000_s22577"/>
                </a:ext>
                <a:ext uri="{FF2B5EF4-FFF2-40B4-BE49-F238E27FC236}">
                  <a16:creationId xmlns:a16="http://schemas.microsoft.com/office/drawing/2014/main" id="{00000000-0008-0000-0300-00003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19050</xdr:rowOff>
        </xdr:from>
        <xdr:to>
          <xdr:col>2</xdr:col>
          <xdr:colOff>1009650</xdr:colOff>
          <xdr:row>107</xdr:row>
          <xdr:rowOff>0</xdr:rowOff>
        </xdr:to>
        <xdr:sp macro="" textlink="">
          <xdr:nvSpPr>
            <xdr:cNvPr id="22578" name="cbUseEvenFirst"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38100</xdr:rowOff>
        </xdr:from>
        <xdr:to>
          <xdr:col>2</xdr:col>
          <xdr:colOff>1009650</xdr:colOff>
          <xdr:row>112</xdr:row>
          <xdr:rowOff>9525</xdr:rowOff>
        </xdr:to>
        <xdr:sp macro="" textlink="">
          <xdr:nvSpPr>
            <xdr:cNvPr id="22579" name="cbUseOddSecond"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112</xdr:row>
          <xdr:rowOff>19050</xdr:rowOff>
        </xdr:from>
        <xdr:to>
          <xdr:col>2</xdr:col>
          <xdr:colOff>1009650</xdr:colOff>
          <xdr:row>115</xdr:row>
          <xdr:rowOff>0</xdr:rowOff>
        </xdr:to>
        <xdr:sp macro="" textlink="">
          <xdr:nvSpPr>
            <xdr:cNvPr id="22580" name="cbUseEvenSecond"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57150</xdr:rowOff>
        </xdr:from>
        <xdr:to>
          <xdr:col>7</xdr:col>
          <xdr:colOff>1647825</xdr:colOff>
          <xdr:row>117</xdr:row>
          <xdr:rowOff>333375</xdr:rowOff>
        </xdr:to>
        <xdr:sp macro="" textlink="">
          <xdr:nvSpPr>
            <xdr:cNvPr id="22581" name="cbApplyPageHeaderFormatting"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120</xdr:row>
          <xdr:rowOff>19050</xdr:rowOff>
        </xdr:from>
        <xdr:to>
          <xdr:col>2</xdr:col>
          <xdr:colOff>1009650</xdr:colOff>
          <xdr:row>123</xdr:row>
          <xdr:rowOff>0</xdr:rowOff>
        </xdr:to>
        <xdr:sp macro="" textlink="">
          <xdr:nvSpPr>
            <xdr:cNvPr id="22582" name="cbUseDefaultPageHeaderFormat"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38100</xdr:rowOff>
        </xdr:from>
        <xdr:to>
          <xdr:col>2</xdr:col>
          <xdr:colOff>1009650</xdr:colOff>
          <xdr:row>125</xdr:row>
          <xdr:rowOff>0</xdr:rowOff>
        </xdr:to>
        <xdr:sp macro="" textlink="">
          <xdr:nvSpPr>
            <xdr:cNvPr id="22583" name="cbUseDimensionFormatting"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125</xdr:row>
          <xdr:rowOff>57150</xdr:rowOff>
        </xdr:from>
        <xdr:to>
          <xdr:col>3</xdr:col>
          <xdr:colOff>4276725</xdr:colOff>
          <xdr:row>126</xdr:row>
          <xdr:rowOff>19050</xdr:rowOff>
        </xdr:to>
        <xdr:sp macro="" textlink="">
          <xdr:nvSpPr>
            <xdr:cNvPr id="22584" name="AddDimension"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5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customProperty" Target="../customProperty27.bin"/><Relationship Id="rId7" Type="http://schemas.openxmlformats.org/officeDocument/2006/relationships/control" Target="../activeX/activeX13.xml"/><Relationship Id="rId2" Type="http://schemas.openxmlformats.org/officeDocument/2006/relationships/customProperty" Target="../customProperty26.bin"/><Relationship Id="rId1" Type="http://schemas.openxmlformats.org/officeDocument/2006/relationships/printerSettings" Target="../printerSettings/printerSettings10.bin"/><Relationship Id="rId6" Type="http://schemas.openxmlformats.org/officeDocument/2006/relationships/vmlDrawing" Target="../drawings/vmlDrawing10.vml"/><Relationship Id="rId5" Type="http://schemas.openxmlformats.org/officeDocument/2006/relationships/drawing" Target="../drawings/drawing10.xml"/><Relationship Id="rId4" Type="http://schemas.openxmlformats.org/officeDocument/2006/relationships/customProperty" Target="../customProperty28.bin"/></Relationships>
</file>

<file path=xl/worksheets/_rels/sheet11.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30.bin"/><Relationship Id="rId7" Type="http://schemas.openxmlformats.org/officeDocument/2006/relationships/control" Target="../activeX/activeX14.xml"/><Relationship Id="rId2" Type="http://schemas.openxmlformats.org/officeDocument/2006/relationships/customProperty" Target="../customProperty29.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31.bin"/></Relationships>
</file>

<file path=xl/worksheets/_rels/sheet12.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33.bin"/><Relationship Id="rId7" Type="http://schemas.openxmlformats.org/officeDocument/2006/relationships/control" Target="../activeX/activeX15.xml"/><Relationship Id="rId2" Type="http://schemas.openxmlformats.org/officeDocument/2006/relationships/customProperty" Target="../customProperty32.bin"/><Relationship Id="rId1" Type="http://schemas.openxmlformats.org/officeDocument/2006/relationships/printerSettings" Target="../printerSettings/printerSettings12.bin"/><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customProperty" Target="../customProperty34.bin"/></Relationships>
</file>

<file path=xl/worksheets/_rels/sheet13.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36.bin"/><Relationship Id="rId7" Type="http://schemas.openxmlformats.org/officeDocument/2006/relationships/control" Target="../activeX/activeX16.xml"/><Relationship Id="rId2" Type="http://schemas.openxmlformats.org/officeDocument/2006/relationships/customProperty" Target="../customProperty35.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7.bin"/></Relationships>
</file>

<file path=xl/worksheets/_rels/sheet14.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39.bin"/><Relationship Id="rId7" Type="http://schemas.openxmlformats.org/officeDocument/2006/relationships/control" Target="../activeX/activeX17.xml"/><Relationship Id="rId2" Type="http://schemas.openxmlformats.org/officeDocument/2006/relationships/customProperty" Target="../customProperty38.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40.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42.bin"/><Relationship Id="rId7" Type="http://schemas.openxmlformats.org/officeDocument/2006/relationships/control" Target="../activeX/activeX18.xml"/><Relationship Id="rId2" Type="http://schemas.openxmlformats.org/officeDocument/2006/relationships/customProperty" Target="../customProperty41.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43.bin"/></Relationships>
</file>

<file path=xl/worksheets/_rels/sheet1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customProperty" Target="../customProperty45.bin"/><Relationship Id="rId7" Type="http://schemas.openxmlformats.org/officeDocument/2006/relationships/control" Target="../activeX/activeX19.xml"/><Relationship Id="rId2" Type="http://schemas.openxmlformats.org/officeDocument/2006/relationships/customProperty" Target="../customProperty44.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customProperty" Target="../customProperty48.bin"/><Relationship Id="rId7" Type="http://schemas.openxmlformats.org/officeDocument/2006/relationships/control" Target="../activeX/activeX20.xml"/><Relationship Id="rId2" Type="http://schemas.openxmlformats.org/officeDocument/2006/relationships/customProperty" Target="../customProperty47.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49.bin"/></Relationships>
</file>

<file path=xl/worksheets/_rels/sheet18.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customProperty" Target="../customProperty51.bin"/><Relationship Id="rId7" Type="http://schemas.openxmlformats.org/officeDocument/2006/relationships/control" Target="../activeX/activeX21.xml"/><Relationship Id="rId2" Type="http://schemas.openxmlformats.org/officeDocument/2006/relationships/customProperty" Target="../customProperty50.bin"/><Relationship Id="rId1" Type="http://schemas.openxmlformats.org/officeDocument/2006/relationships/printerSettings" Target="../printerSettings/printerSettings18.bin"/><Relationship Id="rId6" Type="http://schemas.openxmlformats.org/officeDocument/2006/relationships/vmlDrawing" Target="../drawings/vmlDrawing18.vml"/><Relationship Id="rId5" Type="http://schemas.openxmlformats.org/officeDocument/2006/relationships/drawing" Target="../drawings/drawing18.xml"/><Relationship Id="rId4" Type="http://schemas.openxmlformats.org/officeDocument/2006/relationships/customProperty" Target="../customProperty52.bin"/></Relationships>
</file>

<file path=xl/worksheets/_rels/sheet19.x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customProperty" Target="../customProperty54.bin"/><Relationship Id="rId7" Type="http://schemas.openxmlformats.org/officeDocument/2006/relationships/control" Target="../activeX/activeX22.xml"/><Relationship Id="rId2" Type="http://schemas.openxmlformats.org/officeDocument/2006/relationships/customProperty" Target="../customProperty53.bin"/><Relationship Id="rId1" Type="http://schemas.openxmlformats.org/officeDocument/2006/relationships/printerSettings" Target="../printerSettings/printerSettings19.bin"/><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customProperty" Target="../customProperty55.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bin"/><Relationship Id="rId7" Type="http://schemas.openxmlformats.org/officeDocument/2006/relationships/drawing" Target="../drawings/drawing2.xml"/><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6.bin"/><Relationship Id="rId5" Type="http://schemas.openxmlformats.org/officeDocument/2006/relationships/customProperty" Target="../customProperty5.bin"/><Relationship Id="rId10" Type="http://schemas.openxmlformats.org/officeDocument/2006/relationships/image" Target="../media/image2.emf"/><Relationship Id="rId4" Type="http://schemas.openxmlformats.org/officeDocument/2006/relationships/customProperty" Target="../customProperty4.bin"/><Relationship Id="rId9" Type="http://schemas.openxmlformats.org/officeDocument/2006/relationships/control" Target="../activeX/activeX2.xml"/></Relationships>
</file>

<file path=xl/worksheets/_rels/sheet20.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customProperty" Target="../customProperty57.bin"/><Relationship Id="rId7" Type="http://schemas.openxmlformats.org/officeDocument/2006/relationships/control" Target="../activeX/activeX23.xml"/><Relationship Id="rId2" Type="http://schemas.openxmlformats.org/officeDocument/2006/relationships/customProperty" Target="../customProperty56.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8.bin"/></Relationships>
</file>

<file path=xl/worksheets/_rels/sheet21.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customProperty" Target="../customProperty60.bin"/><Relationship Id="rId7" Type="http://schemas.openxmlformats.org/officeDocument/2006/relationships/control" Target="../activeX/activeX24.xml"/><Relationship Id="rId2" Type="http://schemas.openxmlformats.org/officeDocument/2006/relationships/customProperty" Target="../customProperty59.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61.bin"/></Relationships>
</file>

<file path=xl/worksheets/_rels/sheet22.xml.rels><?xml version="1.0" encoding="UTF-8" standalone="yes"?>
<Relationships xmlns="http://schemas.openxmlformats.org/package/2006/relationships"><Relationship Id="rId8" Type="http://schemas.openxmlformats.org/officeDocument/2006/relationships/image" Target="../media/image27.emf"/><Relationship Id="rId3" Type="http://schemas.openxmlformats.org/officeDocument/2006/relationships/customProperty" Target="../customProperty63.bin"/><Relationship Id="rId7" Type="http://schemas.openxmlformats.org/officeDocument/2006/relationships/control" Target="../activeX/activeX25.xml"/><Relationship Id="rId2" Type="http://schemas.openxmlformats.org/officeDocument/2006/relationships/customProperty" Target="../customProperty62.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6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customProperty" Target="../customProperty8.bin"/><Relationship Id="rId7" Type="http://schemas.openxmlformats.org/officeDocument/2006/relationships/control" Target="../activeX/activeX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control" Target="../activeX/activeX5.xml"/><Relationship Id="rId2" Type="http://schemas.openxmlformats.org/officeDocument/2006/relationships/customProperty" Target="../customProperty10.bin"/><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image" Target="../media/image6.emf"/><Relationship Id="rId11" Type="http://schemas.openxmlformats.org/officeDocument/2006/relationships/control" Target="../activeX/activeX7.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control" Target="../activeX/activeX4.xm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61" Type="http://schemas.openxmlformats.org/officeDocument/2006/relationships/ctrlProp" Target="../ctrlProps/ctrlProp49.xml"/><Relationship Id="rId10" Type="http://schemas.openxmlformats.org/officeDocument/2006/relationships/image" Target="../media/image8.emf"/><Relationship Id="rId19" Type="http://schemas.openxmlformats.org/officeDocument/2006/relationships/ctrlProp" Target="../ctrlProps/ctrlProp7.xml"/><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ontrol" Target="../activeX/activeX6.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64" Type="http://schemas.openxmlformats.org/officeDocument/2006/relationships/ctrlProp" Target="../ctrlProps/ctrlProp52.xml"/><Relationship Id="rId8" Type="http://schemas.openxmlformats.org/officeDocument/2006/relationships/image" Target="../media/image7.emf"/><Relationship Id="rId51" Type="http://schemas.openxmlformats.org/officeDocument/2006/relationships/ctrlProp" Target="../ctrlProps/ctrlProp39.xml"/><Relationship Id="rId3" Type="http://schemas.openxmlformats.org/officeDocument/2006/relationships/drawing" Target="../drawings/drawing4.xml"/><Relationship Id="rId12" Type="http://schemas.openxmlformats.org/officeDocument/2006/relationships/image" Target="../media/image9.emf"/><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12.bin"/><Relationship Id="rId7" Type="http://schemas.openxmlformats.org/officeDocument/2006/relationships/control" Target="../activeX/activeX8.xml"/><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3.bin"/></Relationships>
</file>

<file path=xl/worksheets/_rels/sheet6.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customProperty" Target="../customProperty15.bin"/><Relationship Id="rId7" Type="http://schemas.openxmlformats.org/officeDocument/2006/relationships/control" Target="../activeX/activeX9.xml"/><Relationship Id="rId2" Type="http://schemas.openxmlformats.org/officeDocument/2006/relationships/customProperty" Target="../customProperty14.bin"/><Relationship Id="rId1" Type="http://schemas.openxmlformats.org/officeDocument/2006/relationships/printerSettings" Target="../printerSettings/printerSettings6.bin"/><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customProperty" Target="../customProperty16.bin"/></Relationships>
</file>

<file path=xl/worksheets/_rels/sheet7.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customProperty" Target="../customProperty18.bin"/><Relationship Id="rId7" Type="http://schemas.openxmlformats.org/officeDocument/2006/relationships/control" Target="../activeX/activeX10.xml"/><Relationship Id="rId2" Type="http://schemas.openxmlformats.org/officeDocument/2006/relationships/customProperty" Target="../customProperty17.bin"/><Relationship Id="rId1" Type="http://schemas.openxmlformats.org/officeDocument/2006/relationships/printerSettings" Target="../printerSettings/printerSettings7.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customProperty" Target="../customProperty19.bin"/></Relationships>
</file>

<file path=xl/worksheets/_rels/sheet8.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21.bin"/><Relationship Id="rId7" Type="http://schemas.openxmlformats.org/officeDocument/2006/relationships/control" Target="../activeX/activeX11.xml"/><Relationship Id="rId2" Type="http://schemas.openxmlformats.org/officeDocument/2006/relationships/customProperty" Target="../customProperty20.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22.bin"/></Relationships>
</file>

<file path=xl/worksheets/_rels/sheet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24.bin"/><Relationship Id="rId7" Type="http://schemas.openxmlformats.org/officeDocument/2006/relationships/control" Target="../activeX/activeX12.xml"/><Relationship Id="rId2" Type="http://schemas.openxmlformats.org/officeDocument/2006/relationships/customProperty" Target="../customProperty23.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RowHeight="12.75"/>
  <sheetData>
    <row r="7" spans="1:1" ht="26.25">
      <c r="A7" s="40"/>
    </row>
    <row r="8" spans="1:1" ht="26.25">
      <c r="A8" s="40" t="e">
        <f ca="1">IF(_xll.EPMRetrieveData(,"CONSOLIDATED")=0,"CONSOLIDATED","IMPACTED")</f>
        <v>#NAME?</v>
      </c>
    </row>
  </sheetData>
  <pageMargins left="0.7" right="0.7" top="0.75" bottom="0.75" header="0.3" footer="0.3"/>
  <pageSetup orientation="landscape" r:id="rId1"/>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19050</xdr:colOff>
                <xdr:row>0</xdr:row>
                <xdr:rowOff>9525</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J319"/>
  <sheetViews>
    <sheetView showGridLines="0" view="pageBreakPreview" zoomScale="80" zoomScaleNormal="70" zoomScaleSheetLayoutView="80" zoomScalePageLayoutView="62" workbookViewId="0"/>
  </sheetViews>
  <sheetFormatPr defaultColWidth="9.140625" defaultRowHeight="25.5"/>
  <cols>
    <col min="1" max="1" width="3.7109375" style="469" customWidth="1"/>
    <col min="2" max="2" width="120.28515625" style="469" customWidth="1"/>
    <col min="3" max="3" width="21.7109375" style="468" customWidth="1"/>
    <col min="4" max="4" width="18.7109375" style="468" customWidth="1"/>
    <col min="5" max="5" width="2" style="469" customWidth="1"/>
    <col min="6" max="6" width="23.5703125" style="469" customWidth="1"/>
    <col min="7" max="7" width="20" style="469" customWidth="1"/>
    <col min="8" max="8" width="20.5703125" style="469" customWidth="1"/>
    <col min="9" max="9" width="2" style="469" customWidth="1"/>
    <col min="10" max="10" width="19.7109375" style="468" customWidth="1"/>
    <col min="11" max="16384" width="9.140625" style="403"/>
  </cols>
  <sheetData>
    <row r="1" spans="1:10" ht="29.25" customHeight="1">
      <c r="A1" s="1206"/>
      <c r="B1" s="1206"/>
      <c r="C1" s="1208"/>
      <c r="D1" s="1208"/>
      <c r="E1" s="1208"/>
      <c r="F1" s="428"/>
      <c r="G1" s="1207"/>
      <c r="H1" s="1207"/>
      <c r="I1" s="1207"/>
      <c r="J1" s="428" t="s">
        <v>361</v>
      </c>
    </row>
    <row r="2" spans="1:10" ht="19.5" customHeight="1" thickBot="1">
      <c r="A2" s="468"/>
      <c r="B2" s="468"/>
      <c r="E2" s="468"/>
      <c r="F2" s="468"/>
    </row>
    <row r="3" spans="1:10" ht="48" customHeight="1" thickTop="1">
      <c r="A3" s="1117" t="s">
        <v>79</v>
      </c>
      <c r="B3" s="1118"/>
      <c r="C3" s="1114" t="s">
        <v>387</v>
      </c>
      <c r="D3" s="1122" t="s">
        <v>388</v>
      </c>
      <c r="E3" s="1121"/>
      <c r="F3" s="1121" t="s">
        <v>31</v>
      </c>
      <c r="G3" s="1114" t="s">
        <v>386</v>
      </c>
      <c r="H3" s="1121" t="s">
        <v>389</v>
      </c>
      <c r="I3" s="1120"/>
      <c r="J3" s="1120" t="s">
        <v>31</v>
      </c>
    </row>
    <row r="4" spans="1:10" s="632" customFormat="1" ht="22.5" customHeight="1">
      <c r="A4" s="900" t="s">
        <v>336</v>
      </c>
      <c r="B4" s="900"/>
      <c r="C4" s="1115"/>
      <c r="E4" s="900"/>
      <c r="F4" s="900"/>
      <c r="G4" s="1115"/>
    </row>
    <row r="5" spans="1:10" s="469" customFormat="1" ht="22.5" customHeight="1">
      <c r="A5" s="902" t="s">
        <v>212</v>
      </c>
      <c r="B5" s="902"/>
      <c r="C5" s="1116"/>
      <c r="D5" s="629"/>
      <c r="E5" s="902"/>
      <c r="F5" s="902"/>
      <c r="G5" s="1116"/>
      <c r="H5" s="629"/>
      <c r="I5" s="629"/>
      <c r="J5" s="629"/>
    </row>
    <row r="6" spans="1:10" s="469" customFormat="1" ht="22.5" customHeight="1">
      <c r="A6" s="914" t="s">
        <v>337</v>
      </c>
      <c r="B6" s="902"/>
      <c r="C6" s="1128">
        <v>1788</v>
      </c>
      <c r="D6" s="1067">
        <v>1766</v>
      </c>
      <c r="E6" s="1067"/>
      <c r="F6" s="1123">
        <v>1.245753114382786E-2</v>
      </c>
      <c r="G6" s="1128">
        <v>3562</v>
      </c>
      <c r="H6" s="1067">
        <v>3489</v>
      </c>
      <c r="I6" s="1067"/>
      <c r="J6" s="1123">
        <v>2.0922900544568645E-2</v>
      </c>
    </row>
    <row r="7" spans="1:10" s="469" customFormat="1" ht="22.5" customHeight="1">
      <c r="A7" s="914" t="s">
        <v>353</v>
      </c>
      <c r="B7" s="914"/>
      <c r="C7" s="1128">
        <v>2034</v>
      </c>
      <c r="D7" s="916">
        <v>2021</v>
      </c>
      <c r="E7" s="916"/>
      <c r="F7" s="1123">
        <v>6.4324591786244431E-3</v>
      </c>
      <c r="G7" s="1128">
        <v>4046</v>
      </c>
      <c r="H7" s="916">
        <v>4022</v>
      </c>
      <c r="I7" s="916"/>
      <c r="J7" s="1123">
        <v>5.9671805072103431E-3</v>
      </c>
    </row>
    <row r="8" spans="1:10" s="469" customFormat="1" ht="22.5" customHeight="1">
      <c r="A8" s="914" t="s">
        <v>354</v>
      </c>
      <c r="B8" s="914"/>
      <c r="C8" s="1128">
        <v>677</v>
      </c>
      <c r="D8" s="916">
        <v>722</v>
      </c>
      <c r="E8" s="916"/>
      <c r="F8" s="1123">
        <v>-6.2326869806094184E-2</v>
      </c>
      <c r="G8" s="1128">
        <v>1360</v>
      </c>
      <c r="H8" s="916">
        <v>1448</v>
      </c>
      <c r="I8" s="916"/>
      <c r="J8" s="1123">
        <v>-6.0773480662983423E-2</v>
      </c>
    </row>
    <row r="9" spans="1:10" s="469" customFormat="1" ht="22.5" customHeight="1">
      <c r="A9" s="914" t="s">
        <v>355</v>
      </c>
      <c r="B9" s="914"/>
      <c r="C9" s="1172">
        <v>79</v>
      </c>
      <c r="D9" s="928">
        <v>75</v>
      </c>
      <c r="E9" s="928"/>
      <c r="F9" s="1123">
        <v>5.3333333333333337E-2</v>
      </c>
      <c r="G9" s="1133">
        <v>160</v>
      </c>
      <c r="H9" s="928">
        <v>153</v>
      </c>
      <c r="I9" s="928"/>
      <c r="J9" s="1123">
        <v>4.5751633986928102E-2</v>
      </c>
    </row>
    <row r="10" spans="1:10" s="469" customFormat="1" ht="22.5" customHeight="1">
      <c r="A10" s="902" t="s">
        <v>207</v>
      </c>
      <c r="B10" s="911"/>
      <c r="C10" s="1315">
        <v>4578</v>
      </c>
      <c r="D10" s="907">
        <v>4584</v>
      </c>
      <c r="E10" s="907"/>
      <c r="F10" s="1316">
        <v>-1.3089005235602095E-3</v>
      </c>
      <c r="G10" s="1315">
        <v>9128</v>
      </c>
      <c r="H10" s="916">
        <v>9112</v>
      </c>
      <c r="I10" s="916"/>
      <c r="J10" s="1209">
        <v>1.7559262510974539E-3</v>
      </c>
    </row>
    <row r="11" spans="1:10" s="469" customFormat="1" ht="25.5" customHeight="1">
      <c r="A11" s="914" t="s">
        <v>208</v>
      </c>
      <c r="B11" s="914"/>
      <c r="C11" s="1129">
        <v>8</v>
      </c>
      <c r="D11" s="916">
        <v>7</v>
      </c>
      <c r="E11" s="916"/>
      <c r="F11" s="1419">
        <v>0.14285714285714285</v>
      </c>
      <c r="G11" s="1466">
        <v>14</v>
      </c>
      <c r="H11" s="916">
        <v>14</v>
      </c>
      <c r="I11" s="916"/>
      <c r="J11" s="1123" t="s">
        <v>379</v>
      </c>
    </row>
    <row r="12" spans="1:10" s="632" customFormat="1" ht="22.5" customHeight="1">
      <c r="A12" s="1071" t="s">
        <v>272</v>
      </c>
      <c r="B12" s="1071"/>
      <c r="C12" s="1130">
        <v>4586</v>
      </c>
      <c r="D12" s="1073">
        <v>4591</v>
      </c>
      <c r="E12" s="1073"/>
      <c r="F12" s="1124">
        <v>-1.0890873448050533E-3</v>
      </c>
      <c r="G12" s="1130">
        <v>9142</v>
      </c>
      <c r="H12" s="1073">
        <v>9126</v>
      </c>
      <c r="I12" s="1073"/>
      <c r="J12" s="1210">
        <v>1.7532325224632918E-3</v>
      </c>
    </row>
    <row r="13" spans="1:10" s="474" customFormat="1" ht="22.5" customHeight="1">
      <c r="A13" s="914" t="s">
        <v>337</v>
      </c>
      <c r="B13" s="902"/>
      <c r="C13" s="1128">
        <v>568</v>
      </c>
      <c r="D13" s="1067">
        <v>626</v>
      </c>
      <c r="E13" s="916"/>
      <c r="F13" s="1209">
        <v>-9.2651757188498399E-2</v>
      </c>
      <c r="G13" s="1128">
        <v>1252</v>
      </c>
      <c r="H13" s="1067">
        <v>1252</v>
      </c>
      <c r="I13" s="1067"/>
      <c r="J13" s="1209" t="s">
        <v>379</v>
      </c>
    </row>
    <row r="14" spans="1:10" s="469" customFormat="1" ht="22.5" customHeight="1">
      <c r="A14" s="914" t="s">
        <v>359</v>
      </c>
      <c r="B14" s="914"/>
      <c r="C14" s="1128">
        <v>129</v>
      </c>
      <c r="D14" s="1074">
        <v>137</v>
      </c>
      <c r="E14" s="1074"/>
      <c r="F14" s="1123">
        <v>-5.8394160583941604E-2</v>
      </c>
      <c r="G14" s="1131">
        <v>264</v>
      </c>
      <c r="H14" s="916">
        <v>343</v>
      </c>
      <c r="I14" s="916"/>
      <c r="J14" s="1123">
        <v>-0.23032069970845481</v>
      </c>
    </row>
    <row r="15" spans="1:10" s="632" customFormat="1" ht="22.5" customHeight="1">
      <c r="A15" s="1071" t="s">
        <v>362</v>
      </c>
      <c r="B15" s="1071"/>
      <c r="C15" s="1130">
        <v>697</v>
      </c>
      <c r="D15" s="1073">
        <v>763</v>
      </c>
      <c r="E15" s="1073"/>
      <c r="F15" s="1210">
        <v>-8.6500655307994764E-2</v>
      </c>
      <c r="G15" s="1130">
        <v>1516</v>
      </c>
      <c r="H15" s="1073">
        <v>1595</v>
      </c>
      <c r="I15" s="1073"/>
      <c r="J15" s="1210">
        <v>-4.9529780564263326E-2</v>
      </c>
    </row>
    <row r="16" spans="1:10" s="469" customFormat="1" ht="22.5" customHeight="1">
      <c r="A16" s="902" t="s">
        <v>202</v>
      </c>
      <c r="B16" s="902"/>
      <c r="C16" s="1128">
        <v>5275</v>
      </c>
      <c r="D16" s="916">
        <v>5347</v>
      </c>
      <c r="E16" s="916"/>
      <c r="F16" s="1209">
        <v>-1.3465494669908359E-2</v>
      </c>
      <c r="G16" s="1128">
        <v>10644</v>
      </c>
      <c r="H16" s="916">
        <v>10707</v>
      </c>
      <c r="I16" s="916"/>
      <c r="J16" s="1209">
        <v>-5.884001120762118E-3</v>
      </c>
    </row>
    <row r="17" spans="1:10" s="632" customFormat="1" ht="22.5" customHeight="1">
      <c r="A17" s="1071" t="s">
        <v>201</v>
      </c>
      <c r="B17" s="1071"/>
      <c r="C17" s="1132">
        <v>5283</v>
      </c>
      <c r="D17" s="1077">
        <v>5354</v>
      </c>
      <c r="E17" s="1077"/>
      <c r="F17" s="1124">
        <v>-1.326111318640269E-2</v>
      </c>
      <c r="G17" s="1132">
        <v>10658</v>
      </c>
      <c r="H17" s="1077">
        <v>10721</v>
      </c>
      <c r="I17" s="1077"/>
      <c r="J17" s="1124">
        <v>-5.8763175076951774E-3</v>
      </c>
    </row>
    <row r="18" spans="1:10" s="469" customFormat="1" ht="22.5" customHeight="1">
      <c r="A18" s="474" t="s">
        <v>137</v>
      </c>
      <c r="B18" s="474"/>
      <c r="C18" s="1133">
        <v>-2804</v>
      </c>
      <c r="D18" s="928">
        <v>-2923</v>
      </c>
      <c r="E18" s="928"/>
      <c r="F18" s="1123">
        <v>4.0711597673622993E-2</v>
      </c>
      <c r="G18" s="1133">
        <v>-5731</v>
      </c>
      <c r="H18" s="928">
        <v>-5884</v>
      </c>
      <c r="I18" s="928"/>
      <c r="J18" s="1123">
        <v>2.6002719238613189E-2</v>
      </c>
    </row>
    <row r="19" spans="1:10" s="469" customFormat="1" ht="22.5" customHeight="1">
      <c r="A19" s="475" t="s">
        <v>98</v>
      </c>
      <c r="B19" s="475"/>
      <c r="C19" s="1134">
        <v>2479</v>
      </c>
      <c r="D19" s="1078">
        <v>2431</v>
      </c>
      <c r="E19" s="1078"/>
      <c r="F19" s="1209">
        <v>1.974496092143151E-2</v>
      </c>
      <c r="G19" s="1134">
        <v>4927</v>
      </c>
      <c r="H19" s="1078">
        <v>4837</v>
      </c>
      <c r="I19" s="1078"/>
      <c r="J19" s="1209">
        <v>1.8606574322927436E-2</v>
      </c>
    </row>
    <row r="20" spans="1:10" s="1079" customFormat="1" ht="22.5" customHeight="1">
      <c r="A20" s="471" t="s">
        <v>191</v>
      </c>
      <c r="B20" s="472"/>
      <c r="C20" s="1322">
        <v>0.46924096157486278</v>
      </c>
      <c r="D20" s="932">
        <v>0.45400000000000001</v>
      </c>
      <c r="E20" s="932"/>
      <c r="F20" s="1323">
        <v>1.4999999999999958</v>
      </c>
      <c r="G20" s="1322">
        <v>0.46228185400638017</v>
      </c>
      <c r="H20" s="1080">
        <v>0.45100000000000001</v>
      </c>
      <c r="I20" s="1080"/>
      <c r="J20" s="1125">
        <v>1.100000000000001</v>
      </c>
    </row>
    <row r="21" spans="1:10" s="469" customFormat="1" ht="12.75" customHeight="1">
      <c r="A21" s="475"/>
      <c r="B21" s="1110"/>
      <c r="C21" s="1129"/>
      <c r="D21" s="907"/>
      <c r="E21" s="907"/>
      <c r="F21" s="907"/>
      <c r="G21" s="1129"/>
      <c r="H21" s="916"/>
      <c r="I21" s="916"/>
      <c r="J21" s="916"/>
    </row>
    <row r="22" spans="1:10" s="469" customFormat="1" ht="22.5" customHeight="1">
      <c r="A22" s="474" t="s">
        <v>78</v>
      </c>
      <c r="B22" s="473"/>
      <c r="C22" s="1388">
        <v>945</v>
      </c>
      <c r="D22" s="907">
        <v>1271</v>
      </c>
      <c r="E22" s="907"/>
      <c r="F22" s="1123">
        <v>0.25649095200629424</v>
      </c>
      <c r="G22" s="1129">
        <v>1920</v>
      </c>
      <c r="H22" s="916">
        <v>2323</v>
      </c>
      <c r="I22" s="916"/>
      <c r="J22" s="1123">
        <v>0.17348256564786912</v>
      </c>
    </row>
    <row r="23" spans="1:10" s="1082" customFormat="1" ht="22.5" customHeight="1" thickBot="1">
      <c r="A23" s="934" t="s">
        <v>157</v>
      </c>
      <c r="B23" s="1320"/>
      <c r="C23" s="1410">
        <v>0.17887563884156729</v>
      </c>
      <c r="D23" s="937">
        <v>0.23699999999999999</v>
      </c>
      <c r="E23" s="937"/>
      <c r="F23" s="1323">
        <v>5.8</v>
      </c>
      <c r="G23" s="1411">
        <v>0.18014636892475136</v>
      </c>
      <c r="H23" s="936">
        <v>0.217</v>
      </c>
      <c r="I23" s="936"/>
      <c r="J23" s="1125">
        <v>3.7000000000000006</v>
      </c>
    </row>
    <row r="24" spans="1:10" s="1082" customFormat="1" ht="24" thickTop="1">
      <c r="A24" s="934"/>
      <c r="B24" s="1320"/>
      <c r="C24" s="1247"/>
      <c r="D24" s="937"/>
      <c r="E24" s="937"/>
      <c r="F24" s="1323"/>
      <c r="G24" s="1247"/>
      <c r="H24" s="936"/>
      <c r="I24" s="936"/>
      <c r="J24" s="1125"/>
    </row>
    <row r="25" spans="1:10" ht="15" customHeight="1"/>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Second Quarter 2024 Page 6</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0649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06497" r:id="rId7"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213"/>
  <sheetViews>
    <sheetView showGridLines="0" view="pageBreakPreview" zoomScale="80" zoomScaleNormal="70" zoomScaleSheetLayoutView="80" zoomScalePageLayoutView="40" workbookViewId="0"/>
  </sheetViews>
  <sheetFormatPr defaultColWidth="9.140625" defaultRowHeight="26.25"/>
  <cols>
    <col min="1" max="1" width="3.7109375" style="401" customWidth="1"/>
    <col min="2" max="2" width="121.5703125" style="401" customWidth="1"/>
    <col min="3" max="3" width="15.28515625" style="401" customWidth="1"/>
    <col min="4" max="4" width="1.85546875" style="401" customWidth="1"/>
    <col min="5" max="5" width="16.42578125" style="401" customWidth="1"/>
    <col min="6" max="6" width="18.140625" style="402" customWidth="1"/>
    <col min="7" max="7" width="1.5703125" style="402" customWidth="1"/>
    <col min="8" max="8" width="16.42578125" style="401" customWidth="1"/>
    <col min="9" max="9" width="1.85546875" style="401" customWidth="1"/>
    <col min="10" max="10" width="16.42578125" style="401" customWidth="1"/>
    <col min="11" max="11" width="17.5703125" style="401" customWidth="1"/>
    <col min="12" max="12" width="16.85546875" style="401" customWidth="1"/>
    <col min="13" max="13" width="17.5703125" style="402" customWidth="1"/>
    <col min="14" max="16384" width="9.140625" style="403"/>
  </cols>
  <sheetData>
    <row r="1" spans="1:13">
      <c r="A1" s="404"/>
      <c r="B1" s="404"/>
      <c r="C1" s="404"/>
      <c r="D1" s="1063"/>
      <c r="E1" s="1062"/>
      <c r="F1" s="1063"/>
      <c r="G1" s="1063"/>
      <c r="H1" s="1063"/>
      <c r="I1" s="1063"/>
      <c r="J1" s="1063"/>
      <c r="K1" s="1062"/>
      <c r="L1" s="1062"/>
      <c r="M1" s="77" t="s">
        <v>365</v>
      </c>
    </row>
    <row r="2" spans="1:13" ht="11.25" customHeight="1">
      <c r="A2" s="260"/>
      <c r="B2" s="260"/>
      <c r="C2" s="260"/>
      <c r="D2" s="260"/>
      <c r="E2" s="261"/>
      <c r="F2" s="260"/>
      <c r="G2" s="260"/>
      <c r="H2" s="260"/>
      <c r="I2" s="260"/>
      <c r="J2" s="260"/>
      <c r="K2" s="261"/>
      <c r="L2" s="261"/>
      <c r="M2" s="260"/>
    </row>
    <row r="3" spans="1:13" ht="56.25" customHeight="1">
      <c r="A3" s="1571" t="s">
        <v>79</v>
      </c>
      <c r="B3" s="1571"/>
      <c r="C3" s="1119" t="s">
        <v>386</v>
      </c>
      <c r="D3" s="409"/>
      <c r="E3" s="1416" t="s">
        <v>373</v>
      </c>
      <c r="F3" s="1120" t="s">
        <v>372</v>
      </c>
      <c r="G3" s="633"/>
      <c r="H3" s="1121" t="s">
        <v>368</v>
      </c>
      <c r="I3" s="409"/>
      <c r="J3" s="1121" t="s">
        <v>335</v>
      </c>
      <c r="K3" s="1120" t="s">
        <v>334</v>
      </c>
      <c r="L3" s="1120" t="s">
        <v>333</v>
      </c>
      <c r="M3" s="1120" t="s">
        <v>332</v>
      </c>
    </row>
    <row r="4" spans="1:13" s="632" customFormat="1" ht="22.5" customHeight="1">
      <c r="A4" s="1219" t="s">
        <v>336</v>
      </c>
      <c r="B4" s="900"/>
      <c r="C4" s="900"/>
      <c r="D4" s="900"/>
      <c r="E4" s="900"/>
      <c r="H4" s="900"/>
      <c r="I4" s="900"/>
      <c r="J4" s="900"/>
    </row>
    <row r="5" spans="1:13" s="469" customFormat="1" ht="22.5" customHeight="1">
      <c r="A5" s="902" t="s">
        <v>212</v>
      </c>
      <c r="B5" s="902"/>
      <c r="C5" s="902"/>
      <c r="D5" s="902"/>
      <c r="E5" s="630"/>
      <c r="F5" s="629"/>
      <c r="G5" s="629"/>
      <c r="H5" s="902"/>
      <c r="I5" s="902"/>
      <c r="J5" s="902"/>
      <c r="K5" s="629"/>
      <c r="L5" s="629"/>
      <c r="M5" s="629"/>
    </row>
    <row r="6" spans="1:13" s="469" customFormat="1" ht="22.5" customHeight="1">
      <c r="A6" s="914" t="s">
        <v>337</v>
      </c>
      <c r="B6" s="902"/>
      <c r="C6" s="1066">
        <v>3562</v>
      </c>
      <c r="D6" s="1068"/>
      <c r="E6" s="922">
        <v>1788</v>
      </c>
      <c r="F6" s="1067">
        <v>1774</v>
      </c>
      <c r="G6" s="1067"/>
      <c r="H6" s="1067">
        <v>7120</v>
      </c>
      <c r="I6" s="1068"/>
      <c r="J6" s="1067">
        <v>1803</v>
      </c>
      <c r="K6" s="1067">
        <v>1828</v>
      </c>
      <c r="L6" s="1067">
        <v>1766</v>
      </c>
      <c r="M6" s="1067">
        <v>1723</v>
      </c>
    </row>
    <row r="7" spans="1:13" s="469" customFormat="1" ht="22.5" customHeight="1">
      <c r="A7" s="914" t="s">
        <v>353</v>
      </c>
      <c r="B7" s="914"/>
      <c r="C7" s="922">
        <v>4046</v>
      </c>
      <c r="D7" s="914"/>
      <c r="E7" s="922">
        <v>2034</v>
      </c>
      <c r="F7" s="916">
        <v>2012</v>
      </c>
      <c r="G7" s="916"/>
      <c r="H7" s="916">
        <v>8084</v>
      </c>
      <c r="I7" s="914"/>
      <c r="J7" s="916">
        <v>2030</v>
      </c>
      <c r="K7" s="916">
        <v>2032</v>
      </c>
      <c r="L7" s="916">
        <v>2021</v>
      </c>
      <c r="M7" s="916">
        <v>2001</v>
      </c>
    </row>
    <row r="8" spans="1:13" s="469" customFormat="1" ht="22.5" customHeight="1">
      <c r="A8" s="914" t="s">
        <v>354</v>
      </c>
      <c r="B8" s="914"/>
      <c r="C8" s="922">
        <v>1360</v>
      </c>
      <c r="D8" s="914"/>
      <c r="E8" s="922">
        <v>677</v>
      </c>
      <c r="F8" s="916">
        <v>683</v>
      </c>
      <c r="G8" s="916"/>
      <c r="H8" s="916">
        <v>2862</v>
      </c>
      <c r="I8" s="914"/>
      <c r="J8" s="916">
        <v>697</v>
      </c>
      <c r="K8" s="916">
        <v>717</v>
      </c>
      <c r="L8" s="916">
        <v>722</v>
      </c>
      <c r="M8" s="916">
        <v>726</v>
      </c>
    </row>
    <row r="9" spans="1:13" s="469" customFormat="1" ht="22.5" customHeight="1">
      <c r="A9" s="914" t="s">
        <v>355</v>
      </c>
      <c r="B9" s="914"/>
      <c r="C9" s="1038">
        <v>160</v>
      </c>
      <c r="D9" s="914"/>
      <c r="E9" s="1467">
        <v>79</v>
      </c>
      <c r="F9" s="928">
        <v>81</v>
      </c>
      <c r="G9" s="1078"/>
      <c r="H9" s="928">
        <v>312</v>
      </c>
      <c r="I9" s="914"/>
      <c r="J9" s="928">
        <v>81</v>
      </c>
      <c r="K9" s="928">
        <v>78</v>
      </c>
      <c r="L9" s="928">
        <v>75</v>
      </c>
      <c r="M9" s="928">
        <v>78</v>
      </c>
    </row>
    <row r="10" spans="1:13" s="469" customFormat="1" ht="23.25">
      <c r="A10" s="902" t="s">
        <v>207</v>
      </c>
      <c r="B10" s="911"/>
      <c r="C10" s="1314">
        <v>9128</v>
      </c>
      <c r="D10" s="1069"/>
      <c r="E10" s="1339">
        <v>4578</v>
      </c>
      <c r="F10" s="907">
        <v>4550</v>
      </c>
      <c r="G10" s="916"/>
      <c r="H10" s="916">
        <v>18378</v>
      </c>
      <c r="I10" s="1069"/>
      <c r="J10" s="916">
        <v>4611</v>
      </c>
      <c r="K10" s="916">
        <v>4655</v>
      </c>
      <c r="L10" s="916">
        <v>4584</v>
      </c>
      <c r="M10" s="916">
        <v>4528</v>
      </c>
    </row>
    <row r="11" spans="1:13" s="469" customFormat="1" ht="23.25">
      <c r="A11" s="914" t="s">
        <v>208</v>
      </c>
      <c r="B11" s="914"/>
      <c r="C11" s="922">
        <v>14</v>
      </c>
      <c r="D11" s="914"/>
      <c r="E11" s="922">
        <v>8</v>
      </c>
      <c r="F11" s="916">
        <v>6</v>
      </c>
      <c r="G11" s="916"/>
      <c r="H11" s="916">
        <v>29</v>
      </c>
      <c r="I11" s="914"/>
      <c r="J11" s="916">
        <v>8</v>
      </c>
      <c r="K11" s="916">
        <v>7</v>
      </c>
      <c r="L11" s="916">
        <v>7</v>
      </c>
      <c r="M11" s="916">
        <v>7</v>
      </c>
    </row>
    <row r="12" spans="1:13" s="632" customFormat="1" ht="22.5" customHeight="1">
      <c r="A12" s="1071" t="s">
        <v>272</v>
      </c>
      <c r="B12" s="1071"/>
      <c r="C12" s="1072">
        <v>9142</v>
      </c>
      <c r="D12" s="1139"/>
      <c r="E12" s="1340">
        <v>4586</v>
      </c>
      <c r="F12" s="1073">
        <v>4556</v>
      </c>
      <c r="G12" s="1139"/>
      <c r="H12" s="1073">
        <v>18407</v>
      </c>
      <c r="I12" s="1139"/>
      <c r="J12" s="1073">
        <v>4619</v>
      </c>
      <c r="K12" s="1073">
        <v>4662</v>
      </c>
      <c r="L12" s="1073">
        <v>4591</v>
      </c>
      <c r="M12" s="1073">
        <v>4535</v>
      </c>
    </row>
    <row r="13" spans="1:13" s="474" customFormat="1" ht="22.5" customHeight="1">
      <c r="A13" s="914" t="s">
        <v>337</v>
      </c>
      <c r="B13" s="902"/>
      <c r="C13" s="922">
        <v>1252</v>
      </c>
      <c r="D13" s="1069"/>
      <c r="E13" s="1341">
        <v>568</v>
      </c>
      <c r="F13" s="916">
        <v>684</v>
      </c>
      <c r="G13" s="1067"/>
      <c r="H13" s="916">
        <v>2885</v>
      </c>
      <c r="I13" s="1069"/>
      <c r="J13" s="916">
        <v>961</v>
      </c>
      <c r="K13" s="1067">
        <v>672</v>
      </c>
      <c r="L13" s="1067">
        <v>626</v>
      </c>
      <c r="M13" s="1067">
        <v>626</v>
      </c>
    </row>
    <row r="14" spans="1:13" s="469" customFormat="1" ht="22.5" customHeight="1">
      <c r="A14" s="914" t="s">
        <v>360</v>
      </c>
      <c r="B14" s="914"/>
      <c r="C14" s="922">
        <v>264</v>
      </c>
      <c r="D14" s="914"/>
      <c r="E14" s="922">
        <v>129</v>
      </c>
      <c r="F14" s="916">
        <v>135</v>
      </c>
      <c r="G14" s="916"/>
      <c r="H14" s="1074">
        <v>634</v>
      </c>
      <c r="I14" s="914"/>
      <c r="J14" s="1074">
        <v>164</v>
      </c>
      <c r="K14" s="1074">
        <v>127</v>
      </c>
      <c r="L14" s="1074">
        <v>137</v>
      </c>
      <c r="M14" s="1074">
        <v>206</v>
      </c>
    </row>
    <row r="15" spans="1:13" s="632" customFormat="1" ht="22.5" customHeight="1">
      <c r="A15" s="1071" t="s">
        <v>362</v>
      </c>
      <c r="B15" s="1071"/>
      <c r="C15" s="1072">
        <v>1516</v>
      </c>
      <c r="D15" s="1075"/>
      <c r="E15" s="1340">
        <v>697</v>
      </c>
      <c r="F15" s="1073">
        <v>819</v>
      </c>
      <c r="G15" s="1139"/>
      <c r="H15" s="1073">
        <v>3519</v>
      </c>
      <c r="I15" s="1075"/>
      <c r="J15" s="1073">
        <v>1125</v>
      </c>
      <c r="K15" s="1073">
        <v>799</v>
      </c>
      <c r="L15" s="1073">
        <v>763</v>
      </c>
      <c r="M15" s="1073">
        <v>832</v>
      </c>
    </row>
    <row r="16" spans="1:13" s="469" customFormat="1" ht="22.5" customHeight="1">
      <c r="A16" s="902" t="s">
        <v>202</v>
      </c>
      <c r="B16" s="902"/>
      <c r="C16" s="922">
        <v>10644</v>
      </c>
      <c r="D16" s="1069"/>
      <c r="E16" s="1341">
        <v>5275</v>
      </c>
      <c r="F16" s="916">
        <v>5369</v>
      </c>
      <c r="G16" s="916"/>
      <c r="H16" s="916">
        <v>21897</v>
      </c>
      <c r="I16" s="1069"/>
      <c r="J16" s="916">
        <v>5736</v>
      </c>
      <c r="K16" s="916">
        <v>5454</v>
      </c>
      <c r="L16" s="916">
        <v>5347</v>
      </c>
      <c r="M16" s="916">
        <v>5360</v>
      </c>
    </row>
    <row r="17" spans="1:13" s="632" customFormat="1" ht="22.5" customHeight="1">
      <c r="A17" s="1071" t="s">
        <v>201</v>
      </c>
      <c r="B17" s="1071"/>
      <c r="C17" s="1076">
        <v>10658</v>
      </c>
      <c r="D17" s="1075"/>
      <c r="E17" s="926">
        <v>5283</v>
      </c>
      <c r="F17" s="1077">
        <v>5375</v>
      </c>
      <c r="G17" s="1077"/>
      <c r="H17" s="1077">
        <v>21926</v>
      </c>
      <c r="I17" s="1075"/>
      <c r="J17" s="1077">
        <v>5744</v>
      </c>
      <c r="K17" s="1077">
        <v>5461</v>
      </c>
      <c r="L17" s="1077">
        <v>5354</v>
      </c>
      <c r="M17" s="1077">
        <v>5367</v>
      </c>
    </row>
    <row r="18" spans="1:13" s="469" customFormat="1" ht="22.5" customHeight="1">
      <c r="A18" s="474" t="s">
        <v>137</v>
      </c>
      <c r="B18" s="474"/>
      <c r="C18" s="1038">
        <v>-5731</v>
      </c>
      <c r="D18" s="474"/>
      <c r="E18" s="1039">
        <v>-2804</v>
      </c>
      <c r="F18" s="928">
        <v>-2927</v>
      </c>
      <c r="G18" s="1078"/>
      <c r="H18" s="928">
        <v>-12206</v>
      </c>
      <c r="I18" s="474"/>
      <c r="J18" s="928">
        <v>-3325</v>
      </c>
      <c r="K18" s="928">
        <v>-2997</v>
      </c>
      <c r="L18" s="928">
        <v>-2923</v>
      </c>
      <c r="M18" s="928">
        <v>-2961</v>
      </c>
    </row>
    <row r="19" spans="1:13" s="469" customFormat="1" ht="23.25">
      <c r="A19" s="475" t="s">
        <v>98</v>
      </c>
      <c r="B19" s="475"/>
      <c r="C19" s="1039">
        <v>4927</v>
      </c>
      <c r="D19" s="474"/>
      <c r="E19" s="1341">
        <v>2479</v>
      </c>
      <c r="F19" s="1078">
        <v>2448</v>
      </c>
      <c r="G19" s="1078"/>
      <c r="H19" s="1078">
        <v>9720</v>
      </c>
      <c r="I19" s="474"/>
      <c r="J19" s="1078">
        <v>2419</v>
      </c>
      <c r="K19" s="1078">
        <v>2464</v>
      </c>
      <c r="L19" s="1078">
        <v>2431</v>
      </c>
      <c r="M19" s="1078">
        <v>2406</v>
      </c>
    </row>
    <row r="20" spans="1:13" s="1079" customFormat="1" ht="23.25">
      <c r="A20" s="471" t="s">
        <v>191</v>
      </c>
      <c r="B20" s="472"/>
      <c r="C20" s="1319">
        <v>0.46228185400638017</v>
      </c>
      <c r="D20" s="471"/>
      <c r="E20" s="1319">
        <v>0.46924096157486278</v>
      </c>
      <c r="F20" s="932">
        <v>0.45500000000000002</v>
      </c>
      <c r="G20" s="1080"/>
      <c r="H20" s="1080">
        <v>0.44330931314421235</v>
      </c>
      <c r="I20" s="471"/>
      <c r="J20" s="1080">
        <v>0.42113509749303624</v>
      </c>
      <c r="K20" s="1080">
        <v>0.45119941402673502</v>
      </c>
      <c r="L20" s="1080">
        <v>0.45400000000000001</v>
      </c>
      <c r="M20" s="1080">
        <v>0.44829513694801565</v>
      </c>
    </row>
    <row r="21" spans="1:13" s="469" customFormat="1" ht="12.75" customHeight="1">
      <c r="A21" s="475"/>
      <c r="B21" s="1110"/>
      <c r="C21" s="1314"/>
      <c r="D21" s="474"/>
      <c r="E21" s="1314"/>
      <c r="F21" s="907"/>
      <c r="G21" s="916"/>
      <c r="H21" s="916"/>
      <c r="I21" s="474"/>
      <c r="J21" s="916"/>
      <c r="K21" s="916"/>
      <c r="L21" s="916"/>
      <c r="M21" s="916"/>
    </row>
    <row r="22" spans="1:13" s="469" customFormat="1" ht="22.5" customHeight="1">
      <c r="A22" s="474" t="s">
        <v>78</v>
      </c>
      <c r="B22" s="473"/>
      <c r="C22" s="1314">
        <v>1920</v>
      </c>
      <c r="D22" s="473"/>
      <c r="E22" s="1372">
        <v>945</v>
      </c>
      <c r="F22" s="907">
        <v>975</v>
      </c>
      <c r="G22" s="916"/>
      <c r="H22" s="916">
        <v>4421</v>
      </c>
      <c r="I22" s="474"/>
      <c r="J22" s="1081">
        <v>975</v>
      </c>
      <c r="K22" s="916">
        <v>1123</v>
      </c>
      <c r="L22" s="916">
        <v>1271</v>
      </c>
      <c r="M22" s="916">
        <v>1052</v>
      </c>
    </row>
    <row r="23" spans="1:13" s="1082" customFormat="1" ht="23.25">
      <c r="A23" s="934" t="s">
        <v>157</v>
      </c>
      <c r="B23" s="1320"/>
      <c r="C23" s="1247">
        <v>0.18014636892475136</v>
      </c>
      <c r="D23" s="937"/>
      <c r="E23" s="1247">
        <v>0.17887563884156729</v>
      </c>
      <c r="F23" s="937">
        <v>0.18099999999999999</v>
      </c>
      <c r="G23" s="936"/>
      <c r="H23" s="936">
        <v>0.20163276475417313</v>
      </c>
      <c r="I23" s="936"/>
      <c r="J23" s="477">
        <v>0.16974233983286907</v>
      </c>
      <c r="K23" s="936">
        <v>0.2056399926753342</v>
      </c>
      <c r="L23" s="936">
        <v>0.23699999999999999</v>
      </c>
      <c r="M23" s="936">
        <v>0.19601267002049563</v>
      </c>
    </row>
    <row r="24" spans="1:13" s="1070" customFormat="1" ht="23.25">
      <c r="E24" s="1321"/>
    </row>
    <row r="25" spans="1:13" ht="15" customHeight="1">
      <c r="A25" s="425"/>
      <c r="B25" s="425"/>
      <c r="C25" s="423"/>
      <c r="D25" s="423"/>
      <c r="E25" s="423"/>
      <c r="H25" s="423"/>
      <c r="I25" s="423"/>
      <c r="J25" s="423"/>
      <c r="K25" s="423"/>
      <c r="L25" s="423"/>
    </row>
    <row r="26" spans="1:13" ht="15" customHeight="1"/>
    <row r="27" spans="1:13" ht="15" customHeight="1"/>
    <row r="28" spans="1:13" ht="15" customHeight="1"/>
    <row r="29" spans="1:13" ht="15" customHeight="1"/>
    <row r="30" spans="1:13" ht="15" customHeight="1"/>
    <row r="31" spans="1:13" ht="15" customHeight="1"/>
    <row r="32" spans="1: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sheetData>
  <mergeCells count="1">
    <mergeCell ref="A3:B3"/>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Second Quarter 2024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577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J42"/>
  <sheetViews>
    <sheetView showGridLines="0" view="pageBreakPreview" zoomScale="55" zoomScaleNormal="70" zoomScaleSheetLayoutView="55" zoomScalePageLayoutView="62" workbookViewId="0"/>
  </sheetViews>
  <sheetFormatPr defaultColWidth="9.140625" defaultRowHeight="18"/>
  <cols>
    <col min="1" max="1" width="3.7109375" style="261" customWidth="1"/>
    <col min="2" max="2" width="140.28515625" style="261" customWidth="1"/>
    <col min="3" max="3" width="20.7109375" style="260" customWidth="1"/>
    <col min="4" max="4" width="21" style="260" customWidth="1"/>
    <col min="5" max="5" width="2" style="261" customWidth="1"/>
    <col min="6" max="6" width="17.28515625" style="261" customWidth="1"/>
    <col min="7" max="7" width="21.5703125" style="261" customWidth="1"/>
    <col min="8" max="8" width="20.7109375" style="261" customWidth="1"/>
    <col min="9" max="9" width="2" style="261" customWidth="1"/>
    <col min="10" max="10" width="17.5703125" style="260" customWidth="1"/>
    <col min="11" max="16384" width="9.140625" style="287"/>
  </cols>
  <sheetData>
    <row r="1" spans="1:10" ht="30">
      <c r="A1" s="694"/>
      <c r="B1" s="694"/>
      <c r="C1" s="1468"/>
      <c r="D1" s="1468"/>
      <c r="E1" s="1468"/>
      <c r="F1" s="701"/>
      <c r="G1" s="1469"/>
      <c r="H1" s="701"/>
      <c r="I1" s="701"/>
      <c r="J1" s="77" t="s">
        <v>393</v>
      </c>
    </row>
    <row r="2" spans="1:10" ht="32.25" customHeight="1" thickBot="1">
      <c r="A2" s="694"/>
      <c r="B2" s="694"/>
      <c r="C2" s="694"/>
      <c r="D2" s="694"/>
      <c r="E2" s="694"/>
      <c r="F2" s="694"/>
      <c r="G2" s="696"/>
      <c r="H2" s="696"/>
      <c r="I2" s="696"/>
      <c r="J2" s="694"/>
    </row>
    <row r="3" spans="1:10" s="1429" customFormat="1" ht="47.25" customHeight="1" thickTop="1">
      <c r="A3" s="1117" t="s">
        <v>79</v>
      </c>
      <c r="B3" s="1070"/>
      <c r="C3" s="1114" t="s">
        <v>387</v>
      </c>
      <c r="D3" s="1122" t="s">
        <v>388</v>
      </c>
      <c r="E3" s="1121"/>
      <c r="F3" s="409" t="s">
        <v>31</v>
      </c>
      <c r="G3" s="1114" t="s">
        <v>386</v>
      </c>
      <c r="H3" s="1121" t="s">
        <v>389</v>
      </c>
      <c r="I3" s="1120"/>
      <c r="J3" s="1120" t="s">
        <v>31</v>
      </c>
    </row>
    <row r="4" spans="1:10" s="1429" customFormat="1" ht="26.25">
      <c r="A4" s="952" t="s">
        <v>396</v>
      </c>
      <c r="B4" s="1211"/>
      <c r="C4" s="1471"/>
      <c r="D4" s="1211"/>
      <c r="E4" s="1211"/>
      <c r="F4" s="1472"/>
      <c r="G4" s="1471"/>
      <c r="H4" s="952"/>
      <c r="I4" s="952"/>
      <c r="J4" s="953"/>
    </row>
    <row r="5" spans="1:10" s="1429" customFormat="1" ht="23.25">
      <c r="A5" s="474" t="s">
        <v>250</v>
      </c>
      <c r="B5" s="474"/>
      <c r="C5" s="1473">
        <v>575334</v>
      </c>
      <c r="D5" s="1474">
        <v>502940</v>
      </c>
      <c r="E5" s="1474"/>
      <c r="F5" s="1475">
        <v>0.14394162325525908</v>
      </c>
      <c r="G5" s="1476">
        <v>1082773</v>
      </c>
      <c r="H5" s="1474">
        <v>908475</v>
      </c>
      <c r="I5" s="1474"/>
      <c r="J5" s="1475">
        <v>0.19185778364842179</v>
      </c>
    </row>
    <row r="6" spans="1:10" s="1429" customFormat="1" ht="23.25">
      <c r="A6" s="1086" t="s">
        <v>243</v>
      </c>
      <c r="B6" s="1086"/>
      <c r="C6" s="1473">
        <v>389213</v>
      </c>
      <c r="D6" s="1474">
        <v>347746</v>
      </c>
      <c r="E6" s="1474"/>
      <c r="F6" s="1475">
        <v>0.11924508117994168</v>
      </c>
      <c r="G6" s="1477">
        <v>756087</v>
      </c>
      <c r="H6" s="1474">
        <v>620355</v>
      </c>
      <c r="I6" s="1474"/>
      <c r="J6" s="1475">
        <v>0.21879730154508306</v>
      </c>
    </row>
    <row r="7" spans="1:10" s="1429" customFormat="1" ht="23.25">
      <c r="A7" s="1087" t="s">
        <v>244</v>
      </c>
      <c r="B7" s="1087"/>
      <c r="C7" s="1478">
        <v>186121</v>
      </c>
      <c r="D7" s="1479">
        <v>155194</v>
      </c>
      <c r="E7" s="1480"/>
      <c r="F7" s="1475">
        <v>0.1992796113251801</v>
      </c>
      <c r="G7" s="1481">
        <v>326686</v>
      </c>
      <c r="H7" s="1480">
        <v>288120</v>
      </c>
      <c r="I7" s="1480"/>
      <c r="J7" s="1482">
        <v>0.13385394974316256</v>
      </c>
    </row>
    <row r="8" spans="1:10" s="1429" customFormat="1" ht="23.25">
      <c r="A8" s="474" t="s">
        <v>251</v>
      </c>
      <c r="B8" s="474"/>
      <c r="C8" s="1473">
        <v>131043</v>
      </c>
      <c r="D8" s="1483">
        <v>125539</v>
      </c>
      <c r="E8" s="1484"/>
      <c r="F8" s="1485">
        <v>4.3842949203036503E-2</v>
      </c>
      <c r="G8" s="1477">
        <v>156251</v>
      </c>
      <c r="H8" s="1484">
        <v>152174</v>
      </c>
      <c r="I8" s="1484"/>
      <c r="J8" s="1475">
        <v>2.6791698976172014E-2</v>
      </c>
    </row>
    <row r="9" spans="1:10" s="1429" customFormat="1" ht="23.25" customHeight="1">
      <c r="A9" s="1086" t="s">
        <v>243</v>
      </c>
      <c r="B9" s="1086"/>
      <c r="C9" s="1473">
        <v>78500</v>
      </c>
      <c r="D9" s="1483">
        <v>111282</v>
      </c>
      <c r="E9" s="1484"/>
      <c r="F9" s="1475">
        <v>-0.29458492838015132</v>
      </c>
      <c r="G9" s="1477">
        <v>123747</v>
      </c>
      <c r="H9" s="1484">
        <v>154571</v>
      </c>
      <c r="I9" s="1484"/>
      <c r="J9" s="1475">
        <v>-0.19941644939865821</v>
      </c>
    </row>
    <row r="10" spans="1:10" s="1429" customFormat="1" ht="23.25">
      <c r="A10" s="1087" t="s">
        <v>244</v>
      </c>
      <c r="B10" s="1486"/>
      <c r="C10" s="1478">
        <v>52543</v>
      </c>
      <c r="D10" s="1487">
        <v>14257</v>
      </c>
      <c r="E10" s="1488"/>
      <c r="F10" s="1475" t="s">
        <v>417</v>
      </c>
      <c r="G10" s="1489">
        <v>32504</v>
      </c>
      <c r="H10" s="1488">
        <v>-2397</v>
      </c>
      <c r="I10" s="1488"/>
      <c r="J10" s="1482" t="s">
        <v>417</v>
      </c>
    </row>
    <row r="11" spans="1:10" s="1429" customFormat="1" ht="27.75">
      <c r="A11" s="474" t="s">
        <v>409</v>
      </c>
      <c r="B11" s="474"/>
      <c r="C11" s="1490">
        <v>10337495</v>
      </c>
      <c r="D11" s="1483">
        <v>10028031</v>
      </c>
      <c r="E11" s="1484"/>
      <c r="F11" s="1485">
        <v>3.0859896623773898E-2</v>
      </c>
      <c r="G11" s="1491">
        <v>10337495</v>
      </c>
      <c r="H11" s="1484">
        <v>10028031</v>
      </c>
      <c r="I11" s="1484"/>
      <c r="J11" s="1475">
        <v>3.0859896623773898E-2</v>
      </c>
    </row>
    <row r="12" spans="1:10" s="1429" customFormat="1" ht="25.5" customHeight="1">
      <c r="A12" s="1068" t="s">
        <v>410</v>
      </c>
      <c r="B12" s="1068"/>
      <c r="C12" s="1490">
        <v>9440775</v>
      </c>
      <c r="D12" s="1484">
        <v>9151229</v>
      </c>
      <c r="E12" s="1484"/>
      <c r="F12" s="1492">
        <v>3.1640121780364149E-2</v>
      </c>
      <c r="G12" s="1477">
        <v>9440775</v>
      </c>
      <c r="H12" s="1484">
        <v>9151229</v>
      </c>
      <c r="I12" s="1484"/>
      <c r="J12" s="1475">
        <v>3.1640121780364149E-2</v>
      </c>
    </row>
    <row r="13" spans="1:10" s="1429" customFormat="1" ht="23.25">
      <c r="A13" s="1086" t="s">
        <v>244</v>
      </c>
      <c r="B13" s="1086"/>
      <c r="C13" s="1489">
        <v>896720</v>
      </c>
      <c r="D13" s="1483">
        <v>876802</v>
      </c>
      <c r="E13" s="1484"/>
      <c r="F13" s="1475">
        <v>2.2716645263126681E-2</v>
      </c>
      <c r="G13" s="1477">
        <v>896720</v>
      </c>
      <c r="H13" s="1484">
        <v>876802</v>
      </c>
      <c r="I13" s="1484"/>
      <c r="J13" s="1475">
        <v>2.2716645263126681E-2</v>
      </c>
    </row>
    <row r="14" spans="1:10" s="1429" customFormat="1" ht="26.45" customHeight="1">
      <c r="A14" s="1099" t="s">
        <v>411</v>
      </c>
      <c r="B14" s="1100"/>
      <c r="C14" s="1493">
        <v>58.04</v>
      </c>
      <c r="D14" s="1494">
        <v>59.16</v>
      </c>
      <c r="E14" s="1494"/>
      <c r="F14" s="1495">
        <v>-1.8931710615280553E-2</v>
      </c>
      <c r="G14" s="1523">
        <v>58.09</v>
      </c>
      <c r="H14" s="1494">
        <v>58.66</v>
      </c>
      <c r="I14" s="1494"/>
      <c r="J14" s="1495">
        <v>-9.7170132969654488E-3</v>
      </c>
    </row>
    <row r="15" spans="1:10" s="1429" customFormat="1" ht="27.75">
      <c r="A15" s="474" t="s">
        <v>397</v>
      </c>
      <c r="B15" s="474"/>
      <c r="C15" s="1496">
        <v>1.47E-2</v>
      </c>
      <c r="D15" s="1497">
        <v>1.2699999999999999E-2</v>
      </c>
      <c r="E15" s="1498"/>
      <c r="F15" s="1499">
        <v>-0.2</v>
      </c>
      <c r="G15" s="1496">
        <v>1.5299999999999999E-2</v>
      </c>
      <c r="H15" s="1498">
        <v>1.2800000000000001E-2</v>
      </c>
      <c r="I15" s="1498"/>
      <c r="J15" s="1499">
        <v>-0.24999999999999989</v>
      </c>
    </row>
    <row r="16" spans="1:10" s="1429" customFormat="1" ht="23.25">
      <c r="A16" s="1068" t="s">
        <v>243</v>
      </c>
      <c r="B16" s="1086"/>
      <c r="C16" s="1496">
        <v>1.18E-2</v>
      </c>
      <c r="D16" s="1497">
        <v>9.4000000000000004E-3</v>
      </c>
      <c r="E16" s="1498"/>
      <c r="F16" s="1499">
        <v>-0.23999999999999994</v>
      </c>
      <c r="G16" s="1496">
        <v>1.2E-2</v>
      </c>
      <c r="H16" s="1498">
        <v>9.1999999999999998E-3</v>
      </c>
      <c r="I16" s="1498"/>
      <c r="J16" s="1499">
        <v>-0.28000000000000003</v>
      </c>
    </row>
    <row r="17" spans="1:10" s="1429" customFormat="1" ht="23.25">
      <c r="A17" s="1068" t="s">
        <v>244</v>
      </c>
      <c r="B17" s="1068"/>
      <c r="C17" s="1496">
        <v>4.5999999999999999E-2</v>
      </c>
      <c r="D17" s="1497">
        <v>4.6800000000000001E-2</v>
      </c>
      <c r="E17" s="1498"/>
      <c r="F17" s="1499">
        <v>8.000000000000021E-2</v>
      </c>
      <c r="G17" s="1496">
        <v>5.16E-2</v>
      </c>
      <c r="H17" s="1498">
        <v>4.9799999999999997E-2</v>
      </c>
      <c r="I17" s="1498"/>
      <c r="J17" s="1499">
        <v>-0.1800000000000003</v>
      </c>
    </row>
    <row r="18" spans="1:10" s="1429" customFormat="1" ht="26.25">
      <c r="A18" s="952" t="s">
        <v>398</v>
      </c>
      <c r="B18" s="952"/>
      <c r="C18" s="1500"/>
      <c r="D18" s="1501"/>
      <c r="E18" s="1502"/>
      <c r="F18" s="1503"/>
      <c r="G18" s="1500"/>
      <c r="H18" s="1503"/>
      <c r="I18" s="1503"/>
      <c r="J18" s="1503"/>
    </row>
    <row r="19" spans="1:10" s="1429" customFormat="1" ht="23.25">
      <c r="A19" s="1068" t="s">
        <v>304</v>
      </c>
      <c r="B19" s="474"/>
      <c r="C19" s="1473">
        <v>87917</v>
      </c>
      <c r="D19" s="1504">
        <v>79537</v>
      </c>
      <c r="E19" s="1505"/>
      <c r="F19" s="1475">
        <v>0.10535976966694746</v>
      </c>
      <c r="G19" s="1476">
        <v>154323</v>
      </c>
      <c r="H19" s="1505">
        <v>150279</v>
      </c>
      <c r="I19" s="1505"/>
      <c r="J19" s="1475">
        <v>2.6909947497654362E-2</v>
      </c>
    </row>
    <row r="20" spans="1:10" s="284" customFormat="1" ht="23.25">
      <c r="A20" s="1086" t="s">
        <v>246</v>
      </c>
      <c r="B20" s="474"/>
      <c r="C20" s="1473">
        <v>2886871</v>
      </c>
      <c r="D20" s="1474">
        <v>2589520</v>
      </c>
      <c r="E20" s="1505"/>
      <c r="F20" s="1475">
        <v>0.11482861688652723</v>
      </c>
      <c r="G20" s="1477">
        <v>2886871</v>
      </c>
      <c r="H20" s="1505">
        <v>2589520</v>
      </c>
      <c r="I20" s="1505"/>
      <c r="J20" s="1475">
        <v>0.11482861688652723</v>
      </c>
    </row>
    <row r="21" spans="1:10" s="284" customFormat="1" ht="24.75" customHeight="1">
      <c r="A21" s="1108" t="s">
        <v>399</v>
      </c>
      <c r="B21" s="900"/>
      <c r="C21" s="1500"/>
      <c r="D21" s="1506"/>
      <c r="E21" s="1506"/>
      <c r="F21" s="1506"/>
      <c r="G21" s="1500"/>
      <c r="H21" s="1506"/>
      <c r="I21" s="1506"/>
      <c r="J21" s="1506"/>
    </row>
    <row r="22" spans="1:10" s="261" customFormat="1" ht="23.25">
      <c r="A22" s="1068" t="s">
        <v>252</v>
      </c>
      <c r="B22" s="474"/>
      <c r="C22" s="1473">
        <v>23841</v>
      </c>
      <c r="D22" s="1504">
        <v>24934</v>
      </c>
      <c r="E22" s="1504"/>
      <c r="F22" s="1475">
        <v>-4.3835726317478139E-2</v>
      </c>
      <c r="G22" s="1473">
        <v>54919</v>
      </c>
      <c r="H22" s="1504">
        <v>52208</v>
      </c>
      <c r="I22" s="1504"/>
      <c r="J22" s="1475">
        <v>5.1926907753600982E-2</v>
      </c>
    </row>
    <row r="23" spans="1:10" s="1205" customFormat="1" ht="27.75">
      <c r="A23" s="1068" t="s">
        <v>405</v>
      </c>
      <c r="B23" s="473"/>
      <c r="C23" s="1473">
        <v>4520553</v>
      </c>
      <c r="D23" s="1507">
        <v>4338511</v>
      </c>
      <c r="E23" s="1507"/>
      <c r="F23" s="1475">
        <v>4.1959557092283502E-2</v>
      </c>
      <c r="G23" s="1508">
        <v>4520553</v>
      </c>
      <c r="H23" s="1507">
        <v>4338511</v>
      </c>
      <c r="I23" s="1507"/>
      <c r="J23" s="1475">
        <v>4.1959557092283502E-2</v>
      </c>
    </row>
    <row r="24" spans="1:10" s="284" customFormat="1" ht="26.25" customHeight="1">
      <c r="A24" s="1108" t="s">
        <v>412</v>
      </c>
      <c r="B24" s="900"/>
      <c r="C24" s="1500"/>
      <c r="D24" s="1506"/>
      <c r="E24" s="1506"/>
      <c r="F24" s="1509"/>
      <c r="G24" s="1500"/>
      <c r="H24" s="1506"/>
      <c r="I24" s="1506"/>
      <c r="J24" s="1509"/>
    </row>
    <row r="25" spans="1:10" s="261" customFormat="1" ht="23.25">
      <c r="A25" s="1068" t="s">
        <v>392</v>
      </c>
      <c r="B25" s="474"/>
      <c r="C25" s="1508">
        <v>-1313</v>
      </c>
      <c r="D25" s="1507">
        <v>11506</v>
      </c>
      <c r="E25" s="1507"/>
      <c r="F25" s="1492" t="s">
        <v>417</v>
      </c>
      <c r="G25" s="1508">
        <v>12861</v>
      </c>
      <c r="H25" s="1504">
        <v>22405</v>
      </c>
      <c r="I25" s="1504"/>
      <c r="J25" s="1475">
        <v>-0.42597634456594508</v>
      </c>
    </row>
    <row r="26" spans="1:10" s="261" customFormat="1" ht="27.75">
      <c r="A26" s="1068" t="s">
        <v>413</v>
      </c>
      <c r="B26" s="473"/>
      <c r="C26" s="1508">
        <v>2124200</v>
      </c>
      <c r="D26" s="1507">
        <v>2010829</v>
      </c>
      <c r="E26" s="1510"/>
      <c r="F26" s="1492">
        <v>5.638022924873274E-2</v>
      </c>
      <c r="G26" s="1508">
        <v>2124200</v>
      </c>
      <c r="H26" s="1507">
        <v>2010829</v>
      </c>
      <c r="I26" s="1507"/>
      <c r="J26" s="1475">
        <v>5.638022924873274E-2</v>
      </c>
    </row>
    <row r="27" spans="1:10" s="284" customFormat="1" ht="27" customHeight="1">
      <c r="A27" s="1511" t="s">
        <v>400</v>
      </c>
      <c r="B27" s="952"/>
      <c r="C27" s="1500"/>
      <c r="D27" s="1506"/>
      <c r="E27" s="1512"/>
      <c r="F27" s="1506"/>
      <c r="G27" s="1500"/>
      <c r="H27" s="1512"/>
      <c r="I27" s="1512"/>
      <c r="J27" s="1506"/>
    </row>
    <row r="28" spans="1:10" s="261" customFormat="1" ht="23.25">
      <c r="A28" s="1068" t="s">
        <v>233</v>
      </c>
      <c r="B28" s="955"/>
      <c r="C28" s="1490">
        <v>-53250</v>
      </c>
      <c r="D28" s="1513">
        <v>-49608</v>
      </c>
      <c r="E28" s="1513"/>
      <c r="F28" s="1475">
        <v>-7.3415578132559264E-2</v>
      </c>
      <c r="G28" s="1490">
        <v>-97161</v>
      </c>
      <c r="H28" s="1504">
        <v>-96489</v>
      </c>
      <c r="I28" s="1504"/>
      <c r="J28" s="1475">
        <v>-6.9645244535646552E-3</v>
      </c>
    </row>
    <row r="29" spans="1:10" s="261" customFormat="1" ht="28.5" thickBot="1">
      <c r="A29" s="1068" t="s">
        <v>406</v>
      </c>
      <c r="B29" s="666"/>
      <c r="C29" s="1514">
        <v>1924456</v>
      </c>
      <c r="D29" s="1510">
        <v>2101740</v>
      </c>
      <c r="E29" s="1510"/>
      <c r="F29" s="1475">
        <v>-8.4351061501422631E-2</v>
      </c>
      <c r="G29" s="1514">
        <v>1924456</v>
      </c>
      <c r="H29" s="1507">
        <v>2101740</v>
      </c>
      <c r="I29" s="1507"/>
      <c r="J29" s="1475">
        <v>-8.4351061501422631E-2</v>
      </c>
    </row>
    <row r="30" spans="1:10" s="261" customFormat="1" ht="24" thickTop="1">
      <c r="A30" s="1229" t="s">
        <v>76</v>
      </c>
      <c r="B30" s="666"/>
      <c r="C30" s="1531"/>
      <c r="D30" s="1510"/>
      <c r="E30" s="1510"/>
      <c r="F30" s="1475"/>
      <c r="G30" s="1531"/>
      <c r="H30" s="1507"/>
      <c r="I30" s="1507"/>
      <c r="J30" s="1475"/>
    </row>
    <row r="31" spans="1:10" ht="21">
      <c r="A31" s="1364" t="s">
        <v>242</v>
      </c>
      <c r="B31" s="1572" t="s">
        <v>376</v>
      </c>
      <c r="C31" s="1572"/>
      <c r="D31" s="1572"/>
      <c r="E31" s="1572"/>
      <c r="F31" s="1572"/>
      <c r="G31" s="1572"/>
      <c r="H31" s="1572"/>
      <c r="I31" s="1572"/>
      <c r="J31" s="1572"/>
    </row>
    <row r="32" spans="1:10" s="1068" customFormat="1" ht="43.5" customHeight="1">
      <c r="A32" s="1364" t="s">
        <v>300</v>
      </c>
      <c r="B32" s="1572" t="s">
        <v>403</v>
      </c>
      <c r="C32" s="1572"/>
      <c r="D32" s="1572"/>
      <c r="E32" s="1572"/>
      <c r="F32" s="1572"/>
      <c r="G32" s="1572"/>
      <c r="H32" s="1572"/>
      <c r="I32" s="1572"/>
      <c r="J32" s="1572"/>
    </row>
    <row r="33" spans="1:10" ht="24" customHeight="1">
      <c r="A33" s="1364" t="s">
        <v>377</v>
      </c>
      <c r="B33" s="1572" t="s">
        <v>378</v>
      </c>
      <c r="C33" s="1572"/>
      <c r="D33" s="1572"/>
      <c r="E33" s="1572"/>
      <c r="F33" s="1572"/>
      <c r="G33" s="1572"/>
      <c r="H33" s="1572"/>
      <c r="I33" s="1572"/>
      <c r="J33" s="1572"/>
    </row>
    <row r="34" spans="1:10" ht="24.75" customHeight="1">
      <c r="A34" s="1364" t="s">
        <v>375</v>
      </c>
      <c r="B34" s="1573" t="s">
        <v>382</v>
      </c>
      <c r="C34" s="1573"/>
      <c r="D34" s="1573"/>
      <c r="E34" s="1573"/>
      <c r="F34" s="1573"/>
      <c r="G34" s="1573"/>
      <c r="H34" s="1573"/>
      <c r="I34" s="1573"/>
      <c r="J34" s="1573"/>
    </row>
    <row r="35" spans="1:10" ht="23.25" customHeight="1">
      <c r="A35" s="1364" t="s">
        <v>381</v>
      </c>
      <c r="B35" s="1573" t="s">
        <v>370</v>
      </c>
      <c r="C35" s="1573"/>
      <c r="D35" s="1573"/>
      <c r="E35" s="1573"/>
      <c r="F35" s="1573"/>
      <c r="G35" s="1573"/>
      <c r="H35" s="1573"/>
      <c r="I35" s="1573"/>
      <c r="J35" s="1573"/>
    </row>
    <row r="36" spans="1:10" ht="44.25" customHeight="1">
      <c r="A36" s="1364" t="s">
        <v>404</v>
      </c>
      <c r="B36" s="1573" t="s">
        <v>401</v>
      </c>
      <c r="C36" s="1573"/>
      <c r="D36" s="1573"/>
      <c r="E36" s="1573"/>
      <c r="F36" s="1573"/>
      <c r="G36" s="1573"/>
      <c r="H36" s="1573"/>
      <c r="I36" s="1573"/>
      <c r="J36" s="1573"/>
    </row>
    <row r="37" spans="1:10" ht="24.75" customHeight="1">
      <c r="A37" s="1364" t="s">
        <v>408</v>
      </c>
      <c r="B37" s="1573" t="s">
        <v>407</v>
      </c>
      <c r="C37" s="1573"/>
      <c r="D37" s="1573"/>
      <c r="E37" s="1573"/>
      <c r="F37" s="1573"/>
      <c r="G37" s="1573"/>
      <c r="H37" s="1573"/>
      <c r="I37" s="1573"/>
      <c r="J37" s="1573"/>
    </row>
    <row r="38" spans="1:10">
      <c r="B38" s="1522"/>
      <c r="E38" s="260"/>
      <c r="F38" s="260"/>
      <c r="G38" s="260"/>
      <c r="H38" s="260"/>
      <c r="I38" s="260"/>
    </row>
    <row r="39" spans="1:10" ht="20.25">
      <c r="B39" s="1572"/>
      <c r="C39" s="1572"/>
      <c r="D39" s="1572"/>
      <c r="E39" s="1572"/>
      <c r="F39" s="1572"/>
      <c r="G39" s="1572"/>
      <c r="H39" s="1572"/>
      <c r="I39" s="1572"/>
      <c r="J39" s="1572"/>
    </row>
    <row r="40" spans="1:10">
      <c r="E40" s="260"/>
      <c r="F40" s="260"/>
      <c r="G40" s="260"/>
      <c r="H40" s="260"/>
      <c r="I40" s="260"/>
    </row>
    <row r="41" spans="1:10" ht="20.25">
      <c r="B41" s="1572"/>
      <c r="C41" s="1572"/>
      <c r="D41" s="1572"/>
      <c r="E41" s="1572"/>
      <c r="F41" s="1572"/>
      <c r="G41" s="1572"/>
      <c r="H41" s="1572"/>
      <c r="I41" s="1572"/>
      <c r="J41" s="1572"/>
    </row>
    <row r="42" spans="1:10" ht="20.25">
      <c r="B42" s="1572"/>
      <c r="C42" s="1572"/>
      <c r="D42" s="1572"/>
      <c r="E42" s="1572"/>
      <c r="F42" s="1572"/>
      <c r="G42" s="1572"/>
      <c r="H42" s="1572"/>
      <c r="I42" s="1572"/>
      <c r="J42" s="1572"/>
    </row>
  </sheetData>
  <mergeCells count="10">
    <mergeCell ref="B39:J39"/>
    <mergeCell ref="B41:J41"/>
    <mergeCell ref="B42:J42"/>
    <mergeCell ref="B37:J37"/>
    <mergeCell ref="B31:J31"/>
    <mergeCell ref="B33:J33"/>
    <mergeCell ref="B35:J35"/>
    <mergeCell ref="B36:J36"/>
    <mergeCell ref="B34:J34"/>
    <mergeCell ref="B32:J32"/>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Second Quarter 2024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878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8785" r:id="rId7"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60" customWidth="1"/>
    <col min="2" max="3" width="13" style="78" customWidth="1"/>
    <col min="4" max="4" width="1.85546875" style="78" customWidth="1"/>
    <col min="5" max="6" width="13" style="78" customWidth="1"/>
    <col min="7" max="7" width="1.85546875" style="161" customWidth="1"/>
    <col min="8" max="9" width="13" style="78" customWidth="1" outlineLevel="1"/>
    <col min="10" max="10" width="1.85546875" style="60" customWidth="1" outlineLevel="1"/>
    <col min="11" max="12" width="13" style="60" customWidth="1" outlineLevel="1"/>
    <col min="13" max="13" width="3.42578125" style="60" customWidth="1"/>
    <col min="14" max="14" width="13.140625" style="60" customWidth="1"/>
    <col min="15" max="15" width="12.5703125" style="60" customWidth="1"/>
    <col min="16" max="16" width="1.5703125" style="60" customWidth="1"/>
    <col min="17" max="18" width="12.5703125" style="60" customWidth="1"/>
    <col min="19" max="19" width="11.28515625" style="60" bestFit="1" customWidth="1"/>
    <col min="20" max="20" width="10.5703125" style="146" bestFit="1" customWidth="1"/>
    <col min="21" max="21" width="8.85546875" style="60"/>
    <col min="22" max="22" width="10.140625" style="60" bestFit="1" customWidth="1"/>
    <col min="23" max="16384" width="8.85546875" style="60"/>
  </cols>
  <sheetData>
    <row r="1" spans="1:22" ht="23.25">
      <c r="F1" s="94"/>
      <c r="G1" s="125"/>
      <c r="H1" s="54"/>
      <c r="I1" s="54"/>
      <c r="J1" s="54"/>
      <c r="K1" s="54"/>
      <c r="L1" s="94" t="s">
        <v>291</v>
      </c>
      <c r="M1" s="54"/>
      <c r="N1" s="54"/>
      <c r="O1" s="53"/>
      <c r="P1"/>
      <c r="Q1"/>
      <c r="R1"/>
      <c r="S1"/>
      <c r="T1"/>
    </row>
    <row r="2" spans="1:22" ht="18" customHeight="1">
      <c r="F2" s="126"/>
      <c r="G2" s="125"/>
      <c r="H2" s="54"/>
      <c r="I2" s="54"/>
      <c r="J2" s="54"/>
      <c r="K2" s="54"/>
      <c r="L2" s="126" t="s">
        <v>248</v>
      </c>
      <c r="M2" s="54"/>
      <c r="N2" s="54"/>
      <c r="O2" s="53"/>
      <c r="P2"/>
      <c r="Q2"/>
      <c r="R2"/>
      <c r="S2"/>
      <c r="T2"/>
    </row>
    <row r="3" spans="1:22" ht="16.5" customHeight="1">
      <c r="G3" s="125"/>
      <c r="H3" s="54"/>
      <c r="I3" s="54"/>
      <c r="J3" s="54"/>
      <c r="K3" s="54"/>
      <c r="L3" s="54"/>
      <c r="M3" s="54"/>
      <c r="N3" s="54"/>
      <c r="O3" s="53"/>
      <c r="P3"/>
      <c r="Q3"/>
      <c r="R3"/>
      <c r="S3"/>
      <c r="T3"/>
    </row>
    <row r="4" spans="1:22" ht="15.75" customHeight="1" thickBot="1">
      <c r="B4" s="127"/>
      <c r="C4" s="127"/>
      <c r="D4" s="127"/>
      <c r="E4" s="127"/>
      <c r="F4" s="127"/>
      <c r="G4" s="125"/>
      <c r="H4" s="54"/>
      <c r="I4" s="54"/>
      <c r="J4" s="54"/>
      <c r="K4" s="54"/>
      <c r="L4" s="54"/>
      <c r="M4" s="54"/>
      <c r="N4" s="54"/>
      <c r="O4" s="53"/>
      <c r="P4"/>
      <c r="Q4"/>
      <c r="R4"/>
      <c r="S4"/>
      <c r="T4"/>
    </row>
    <row r="5" spans="1:22" ht="33.75" customHeight="1" thickTop="1">
      <c r="A5" s="624" t="s">
        <v>79</v>
      </c>
      <c r="B5" s="625" t="s">
        <v>306</v>
      </c>
      <c r="C5" s="626" t="s">
        <v>307</v>
      </c>
      <c r="D5" s="87"/>
      <c r="E5" s="627" t="s">
        <v>32</v>
      </c>
      <c r="F5" s="627" t="s">
        <v>31</v>
      </c>
      <c r="G5" s="125"/>
      <c r="H5" s="625" t="s">
        <v>308</v>
      </c>
      <c r="I5" s="626" t="s">
        <v>260</v>
      </c>
      <c r="J5" s="87"/>
      <c r="K5" s="627" t="s">
        <v>32</v>
      </c>
      <c r="L5" s="627" t="s">
        <v>31</v>
      </c>
      <c r="M5" s="54"/>
      <c r="N5" s="54"/>
      <c r="O5" s="53"/>
      <c r="P5"/>
      <c r="Q5"/>
      <c r="R5"/>
      <c r="S5"/>
      <c r="T5"/>
    </row>
    <row r="6" spans="1:22" ht="12" customHeight="1">
      <c r="B6" s="128"/>
      <c r="C6" s="60"/>
      <c r="D6" s="60"/>
      <c r="E6" s="60"/>
      <c r="F6" s="60"/>
      <c r="G6" s="125"/>
      <c r="H6" s="128"/>
      <c r="I6" s="60"/>
      <c r="M6" s="53"/>
      <c r="N6" s="53"/>
      <c r="O6" s="53"/>
      <c r="P6"/>
      <c r="Q6"/>
      <c r="R6"/>
      <c r="S6"/>
      <c r="T6"/>
    </row>
    <row r="7" spans="1:22" s="131" customFormat="1" ht="15.75" customHeight="1">
      <c r="A7" s="129" t="s">
        <v>212</v>
      </c>
      <c r="B7" s="130"/>
      <c r="G7" s="132"/>
      <c r="H7" s="130"/>
      <c r="M7" s="53"/>
      <c r="N7" s="53"/>
      <c r="O7" s="53"/>
      <c r="P7"/>
      <c r="Q7"/>
      <c r="R7"/>
      <c r="S7"/>
      <c r="T7"/>
    </row>
    <row r="8" spans="1:22" ht="15.75" customHeight="1">
      <c r="A8" s="133" t="s">
        <v>104</v>
      </c>
      <c r="B8" s="134" t="e">
        <f ca="1">'BCE Inc. Seg Info HIST p5'!G23</f>
        <v>#NAME?</v>
      </c>
      <c r="C8" s="135">
        <f>'BCE Inc. Seg Info HIST p5'!N23</f>
        <v>2475</v>
      </c>
      <c r="D8" s="99"/>
      <c r="E8" s="135" t="e">
        <f ca="1">B8-C8</f>
        <v>#NAME?</v>
      </c>
      <c r="F8" s="455" t="e">
        <f ca="1">IF(OR((+E8/(ABS(C8)))&gt;100%,(+E8/(ABS(C8)))&lt;-100%),"n.m.",(+E8/(ABS(C8))))</f>
        <v>#NAME?</v>
      </c>
      <c r="G8" s="125"/>
      <c r="H8" s="134" t="e">
        <f ca="1">'BCE Inc. Seg Info HIST p5'!E23</f>
        <v>#NAME?</v>
      </c>
      <c r="I8" s="135">
        <f>'BCE Inc. Seg Info HIST p5'!O23+'BCE Inc. Seg Info HIST p5'!P23+'BCE Inc. Seg Info HIST p5'!Q23+'BCE Inc. Seg Info HIST p5'!N23</f>
        <v>8999</v>
      </c>
      <c r="J8" s="99"/>
      <c r="K8" s="135" t="e">
        <f ca="1">H8-I8</f>
        <v>#NAME?</v>
      </c>
      <c r="L8" s="455" t="e">
        <f ca="1">IF(OR((+K8/(ABS(I8)))&gt;100%,(+K8/(ABS(I8)))&lt;-100%),"n.m.",(+K8/(ABS(I8))))</f>
        <v>#NAME?</v>
      </c>
      <c r="M8" s="53"/>
      <c r="N8" s="53"/>
      <c r="O8" s="53"/>
      <c r="P8"/>
      <c r="Q8"/>
      <c r="R8"/>
      <c r="S8"/>
      <c r="T8"/>
    </row>
    <row r="9" spans="1:22" ht="15.75" customHeight="1">
      <c r="A9" s="133" t="s">
        <v>105</v>
      </c>
      <c r="B9" s="134" t="e">
        <f ca="1">'BCE Inc. Seg Info HIST p5'!G24</f>
        <v>#NAME?</v>
      </c>
      <c r="C9" s="135">
        <f>'BCE Inc. Seg Info HIST p5'!N24</f>
        <v>3079</v>
      </c>
      <c r="D9" s="99"/>
      <c r="E9" s="135" t="e">
        <f ca="1">B9-C9</f>
        <v>#NAME?</v>
      </c>
      <c r="F9" s="455" t="e">
        <f ca="1">IF(OR((+E9/(ABS(C9)))&gt;100%,(+E9/(ABS(C9)))&lt;-100%),"n.m.",(+E9/(ABS(C9))))</f>
        <v>#NAME?</v>
      </c>
      <c r="G9" s="125"/>
      <c r="H9" s="134" t="e">
        <f ca="1">'BCE Inc. Seg Info HIST p5'!E24</f>
        <v>#NAME?</v>
      </c>
      <c r="I9" s="135">
        <f>'BCE Inc. Seg Info HIST p5'!O24+'BCE Inc. Seg Info HIST p5'!P24+'BCE Inc. Seg Info HIST p5'!Q24+'BCE Inc. Seg Info HIST p5'!N24</f>
        <v>12178</v>
      </c>
      <c r="J9" s="99"/>
      <c r="K9" s="135" t="e">
        <f ca="1">H9-I9</f>
        <v>#NAME?</v>
      </c>
      <c r="L9" s="455" t="e">
        <f ca="1">IF(OR((+K9/(ABS(I9)))&gt;100%,(+K9/(ABS(I9)))&lt;-100%),"n.m.",(+K9/(ABS(I9))))</f>
        <v>#NAME?</v>
      </c>
      <c r="M9" s="53"/>
      <c r="N9" s="53"/>
      <c r="O9" s="53"/>
      <c r="P9"/>
      <c r="Q9"/>
      <c r="R9"/>
      <c r="S9"/>
      <c r="T9"/>
    </row>
    <row r="10" spans="1:22" ht="15.75" customHeight="1">
      <c r="A10" s="133" t="s">
        <v>106</v>
      </c>
      <c r="B10" s="134" t="e">
        <f ca="1">'BCE Inc. Seg Info HIST p5'!G25</f>
        <v>#NAME?</v>
      </c>
      <c r="C10" s="135">
        <f>'BCE Inc. Seg Info HIST p5'!N25</f>
        <v>849</v>
      </c>
      <c r="D10" s="99"/>
      <c r="E10" s="135" t="e">
        <f ca="1">B10-C10</f>
        <v>#NAME?</v>
      </c>
      <c r="F10" s="455" t="e">
        <f ca="1">IF(OR((+E10/(ABS(C10)))&gt;100%,(+E10/(ABS(C10)))&lt;-100%),"n.m.",(+E10/(ABS(C10))))</f>
        <v>#NAME?</v>
      </c>
      <c r="G10" s="125"/>
      <c r="H10" s="134" t="e">
        <f ca="1">'BCE Inc. Seg Info HIST p5'!E25</f>
        <v>#NAME?</v>
      </c>
      <c r="I10" s="135">
        <f>'BCE Inc. Seg Info HIST p5'!O25+'BCE Inc. Seg Info HIST p5'!P25+'BCE Inc. Seg Info HIST p5'!Q25+'BCE Inc. Seg Info HIST p5'!N25</f>
        <v>3036</v>
      </c>
      <c r="J10" s="99"/>
      <c r="K10" s="135" t="e">
        <f ca="1">H10-I10</f>
        <v>#NAME?</v>
      </c>
      <c r="L10" s="455" t="e">
        <f ca="1">IF(OR((+K10/(ABS(I10)))&gt;100%,(+K10/(ABS(I10)))&lt;-100%),"n.m.",(+K10/(ABS(I10))))</f>
        <v>#NAME?</v>
      </c>
      <c r="M10" s="53"/>
      <c r="N10" s="53"/>
      <c r="O10" s="53"/>
      <c r="P10"/>
      <c r="Q10"/>
      <c r="R10"/>
      <c r="S10"/>
      <c r="T10"/>
    </row>
    <row r="11" spans="1:22" ht="15.75" customHeight="1">
      <c r="A11" s="136" t="s">
        <v>107</v>
      </c>
      <c r="B11" s="134" t="e">
        <f ca="1">'BCE Inc. Seg Info HIST p5'!G26</f>
        <v>#NAME?</v>
      </c>
      <c r="C11" s="137">
        <f>'BCE Inc. Seg Info HIST p5'!N26</f>
        <v>-194</v>
      </c>
      <c r="D11" s="99"/>
      <c r="E11" s="137" t="e">
        <f ca="1">B11-C11</f>
        <v>#NAME?</v>
      </c>
      <c r="F11" s="455" t="e">
        <f ca="1">IF(OR((+E11/(ABS(C11)))&gt;100%,(+E11/(ABS(C11)))&lt;-100%),"n.m.",(+E11/(ABS(C11))))</f>
        <v>#NAME?</v>
      </c>
      <c r="G11" s="125"/>
      <c r="H11" s="134" t="e">
        <f ca="1">'BCE Inc. Seg Info HIST p5'!E26</f>
        <v>#NAME?</v>
      </c>
      <c r="I11" s="137">
        <f>'BCE Inc. Seg Info HIST p5'!O26+'BCE Inc. Seg Info HIST p5'!P26+'BCE Inc. Seg Info HIST p5'!Q26+'BCE Inc. Seg Info HIST p5'!N26</f>
        <v>-764</v>
      </c>
      <c r="J11" s="99"/>
      <c r="K11" s="137" t="e">
        <f ca="1">H11-I11</f>
        <v>#NAME?</v>
      </c>
      <c r="L11" s="455" t="e">
        <f ca="1">IF(OR((+K11/(ABS(I11)))&gt;100%,(+K11/(ABS(I11)))&lt;-100%),"n.m.",(+K11/(ABS(I11))))</f>
        <v>#NAME?</v>
      </c>
      <c r="M11" s="53"/>
      <c r="N11" s="53"/>
      <c r="O11" s="53"/>
      <c r="P11"/>
      <c r="Q11"/>
      <c r="R11"/>
      <c r="S11"/>
      <c r="T11"/>
    </row>
    <row r="12" spans="1:22" ht="15.75" customHeight="1">
      <c r="A12" s="78" t="s">
        <v>0</v>
      </c>
      <c r="B12" s="138" t="e">
        <f ca="1">'BCE Inc. Seg Info HIST p5'!G27</f>
        <v>#NAME?</v>
      </c>
      <c r="C12" s="139">
        <f>'BCE Inc. Seg Info HIST p5'!N27</f>
        <v>6209</v>
      </c>
      <c r="D12" s="99"/>
      <c r="E12" s="139" t="e">
        <f ca="1">B12-C12</f>
        <v>#NAME?</v>
      </c>
      <c r="F12" s="456" t="e">
        <f ca="1">IF(OR((+E12/(ABS(C12)))&gt;100%,(+E12/(ABS(C12)))&lt;-100%),"n.m.",(+E12/(ABS(C12))))</f>
        <v>#NAME?</v>
      </c>
      <c r="G12" s="125"/>
      <c r="H12" s="138" t="e">
        <f ca="1">'BCE Inc. Seg Info HIST p5'!E27</f>
        <v>#NAME?</v>
      </c>
      <c r="I12" s="139">
        <f>'BCE Inc. Seg Info HIST p5'!O27+'BCE Inc. Seg Info HIST p5'!P27+'BCE Inc. Seg Info HIST p5'!Q27+'BCE Inc. Seg Info HIST p5'!N27</f>
        <v>23449</v>
      </c>
      <c r="J12" s="99"/>
      <c r="K12" s="139" t="e">
        <f ca="1">H12-I12</f>
        <v>#NAME?</v>
      </c>
      <c r="L12" s="456" t="e">
        <f ca="1">IF(OR((+K12/(ABS(I12)))&gt;100%,(+K12/(ABS(I12)))&lt;-100%),"n.m.",(+K12/(ABS(I12))))</f>
        <v>#NAME?</v>
      </c>
      <c r="M12" s="53"/>
      <c r="N12" s="53"/>
      <c r="O12" s="53"/>
      <c r="P12"/>
      <c r="Q12"/>
      <c r="R12"/>
      <c r="S12"/>
      <c r="T12"/>
    </row>
    <row r="13" spans="1:22" ht="8.25" customHeight="1">
      <c r="A13" s="78"/>
      <c r="B13" s="134"/>
      <c r="C13" s="135"/>
      <c r="D13" s="140"/>
      <c r="E13" s="141"/>
      <c r="F13" s="142"/>
      <c r="G13" s="125"/>
      <c r="H13" s="134"/>
      <c r="I13" s="135"/>
      <c r="J13" s="140"/>
      <c r="K13" s="141"/>
      <c r="L13" s="142"/>
      <c r="M13" s="53"/>
      <c r="N13" s="53"/>
      <c r="O13" s="53"/>
      <c r="P13"/>
      <c r="Q13"/>
      <c r="R13"/>
      <c r="S13"/>
      <c r="T13"/>
      <c r="U13" s="143"/>
      <c r="V13" s="143"/>
    </row>
    <row r="14" spans="1:22" s="131" customFormat="1" ht="15.75" customHeight="1">
      <c r="A14" s="129" t="s">
        <v>137</v>
      </c>
      <c r="B14" s="144"/>
      <c r="C14" s="145"/>
      <c r="D14" s="145"/>
      <c r="E14" s="145"/>
      <c r="F14" s="462"/>
      <c r="G14" s="132"/>
      <c r="H14" s="144"/>
      <c r="I14" s="145"/>
      <c r="J14" s="145"/>
      <c r="K14" s="145"/>
      <c r="L14" s="462"/>
      <c r="M14" s="53"/>
      <c r="N14" s="53"/>
      <c r="O14" s="53"/>
      <c r="P14"/>
      <c r="Q14"/>
      <c r="R14"/>
      <c r="S14"/>
      <c r="T14"/>
    </row>
    <row r="15" spans="1:22" ht="15.75" customHeight="1">
      <c r="A15" s="133" t="s">
        <v>104</v>
      </c>
      <c r="B15" s="134" t="e">
        <f ca="1">'BCE Inc. Seg Info HIST p5'!G30</f>
        <v>#NAME?</v>
      </c>
      <c r="C15" s="135">
        <f>'BCE Inc. Seg Info HIST p5'!N30</f>
        <v>-1524</v>
      </c>
      <c r="D15" s="99"/>
      <c r="E15" s="135" t="e">
        <f ca="1">B15-C15</f>
        <v>#NAME?</v>
      </c>
      <c r="F15" s="455" t="e">
        <f ca="1">IF(OR((+E15/(ABS(C15)))&gt;100%,(+E15/(ABS(C15)))&lt;-100%),"n.m.",(+E15/(ABS(C15))))</f>
        <v>#NAME?</v>
      </c>
      <c r="G15" s="125"/>
      <c r="H15" s="134" t="e">
        <f ca="1">'BCE Inc. Seg Info HIST p5'!E30</f>
        <v>#NAME?</v>
      </c>
      <c r="I15" s="135">
        <f>'BCE Inc. Seg Info HIST p5'!O30+'BCE Inc. Seg Info HIST p5'!P30+'BCE Inc. Seg Info HIST p5'!Q30+'BCE Inc. Seg Info HIST p5'!N30</f>
        <v>-5146</v>
      </c>
      <c r="J15" s="99"/>
      <c r="K15" s="135" t="e">
        <f ca="1">H15-I15</f>
        <v>#NAME?</v>
      </c>
      <c r="L15" s="455" t="e">
        <f ca="1">IF(OR((+K15/(ABS(I15)))&gt;100%,(+K15/(ABS(I15)))&lt;-100%),"n.m.",(+K15/(ABS(I15))))</f>
        <v>#NAME?</v>
      </c>
      <c r="M15" s="53"/>
      <c r="N15" s="53"/>
      <c r="O15" s="53"/>
      <c r="P15"/>
      <c r="Q15"/>
      <c r="R15"/>
      <c r="S15"/>
      <c r="T15"/>
      <c r="V15" s="143"/>
    </row>
    <row r="16" spans="1:22" ht="15.75" customHeight="1">
      <c r="A16" s="133" t="s">
        <v>105</v>
      </c>
      <c r="B16" s="531" t="e">
        <f ca="1">'BCE Inc. Seg Info HIST p5'!G31</f>
        <v>#NAME?</v>
      </c>
      <c r="C16" s="532">
        <f>'BCE Inc. Seg Info HIST p5'!N31</f>
        <v>-1753</v>
      </c>
      <c r="D16" s="159"/>
      <c r="E16" s="532" t="e">
        <f ca="1">B16-C16</f>
        <v>#NAME?</v>
      </c>
      <c r="F16" s="534" t="e">
        <f ca="1">IF(OR((+E16/(ABS(C16)))&gt;100%,(+E16/(ABS(C16)))&lt;-100%),"n.m.",(+E16/(ABS(C16))))</f>
        <v>#NAME?</v>
      </c>
      <c r="G16" s="125"/>
      <c r="H16" s="531" t="e">
        <f ca="1">'BCE Inc. Seg Info HIST p5'!E31</f>
        <v>#NAME?</v>
      </c>
      <c r="I16" s="532">
        <f>'BCE Inc. Seg Info HIST p5'!O31+'BCE Inc. Seg Info HIST p5'!P31+'BCE Inc. Seg Info HIST p5'!Q31+'BCE Inc. Seg Info HIST p5'!N31</f>
        <v>-6863</v>
      </c>
      <c r="J16" s="159"/>
      <c r="K16" s="532" t="e">
        <f ca="1">H16-I16</f>
        <v>#NAME?</v>
      </c>
      <c r="L16" s="534" t="e">
        <f ca="1">IF(OR((+K16/(ABS(I16)))&gt;100%,(+K16/(ABS(I16)))&lt;-100%),"n.m.",(+K16/(ABS(I16))))</f>
        <v>#NAME?</v>
      </c>
      <c r="M16" s="53"/>
      <c r="N16" s="53"/>
      <c r="O16" s="53"/>
      <c r="P16"/>
      <c r="Q16"/>
      <c r="R16"/>
      <c r="S16"/>
      <c r="T16"/>
    </row>
    <row r="17" spans="1:22" ht="15.75" customHeight="1">
      <c r="A17" s="133" t="s">
        <v>106</v>
      </c>
      <c r="B17" s="531" t="e">
        <f ca="1">'BCE Inc. Seg Info HIST p5'!G32</f>
        <v>#NAME?</v>
      </c>
      <c r="C17" s="532">
        <f>'BCE Inc. Seg Info HIST p5'!N32</f>
        <v>-696</v>
      </c>
      <c r="D17" s="159"/>
      <c r="E17" s="532" t="e">
        <f ca="1">B17-C17</f>
        <v>#NAME?</v>
      </c>
      <c r="F17" s="534" t="e">
        <f ca="1">IF(OR((+E17/(ABS(C17)))&gt;100%,(+E17/(ABS(C17)))&lt;-100%),"n.m.",(+E17/(ABS(C17))))</f>
        <v>#NAME?</v>
      </c>
      <c r="G17" s="125"/>
      <c r="H17" s="531" t="e">
        <f ca="1">'BCE Inc. Seg Info HIST p5'!E32</f>
        <v>#NAME?</v>
      </c>
      <c r="I17" s="532">
        <f>'BCE Inc. Seg Info HIST p5'!O32+'BCE Inc. Seg Info HIST p5'!P32+'BCE Inc. Seg Info HIST p5'!Q32+'BCE Inc. Seg Info HIST p5'!N32</f>
        <v>-2311</v>
      </c>
      <c r="J17" s="159"/>
      <c r="K17" s="532" t="e">
        <f ca="1">H17-I17</f>
        <v>#NAME?</v>
      </c>
      <c r="L17" s="534" t="e">
        <f ca="1">IF(OR((+K17/(ABS(I17)))&gt;100%,(+K17/(ABS(I17)))&lt;-100%),"n.m.",(+K17/(ABS(I17))))</f>
        <v>#NAME?</v>
      </c>
      <c r="M17" s="53"/>
      <c r="N17" s="53"/>
      <c r="O17" s="53"/>
      <c r="P17"/>
      <c r="Q17"/>
      <c r="R17"/>
      <c r="S17"/>
      <c r="T17"/>
      <c r="V17" s="146"/>
    </row>
    <row r="18" spans="1:22" ht="15.75" customHeight="1">
      <c r="A18" s="136" t="s">
        <v>107</v>
      </c>
      <c r="B18" s="531" t="e">
        <f ca="1">'BCE Inc. Seg Info HIST p5'!G33</f>
        <v>#NAME?</v>
      </c>
      <c r="C18" s="1026">
        <f>'BCE Inc. Seg Info HIST p5'!N33</f>
        <v>194</v>
      </c>
      <c r="D18" s="159"/>
      <c r="E18" s="1026" t="e">
        <f ca="1">B18-C18</f>
        <v>#NAME?</v>
      </c>
      <c r="F18" s="534" t="e">
        <f ca="1">IF(OR((+E18/(ABS(C18)))&gt;100%,(+E18/(ABS(C18)))&lt;-100%),"n.m.",(+E18/(ABS(C18))))</f>
        <v>#NAME?</v>
      </c>
      <c r="G18" s="125"/>
      <c r="H18" s="531" t="e">
        <f ca="1">'BCE Inc. Seg Info HIST p5'!E33</f>
        <v>#NAME?</v>
      </c>
      <c r="I18" s="1026">
        <f>'BCE Inc. Seg Info HIST p5'!O33+'BCE Inc. Seg Info HIST p5'!P33+'BCE Inc. Seg Info HIST p5'!Q33+'BCE Inc. Seg Info HIST p5'!N33</f>
        <v>764</v>
      </c>
      <c r="J18" s="159"/>
      <c r="K18" s="1026" t="e">
        <f ca="1">H18-I18</f>
        <v>#NAME?</v>
      </c>
      <c r="L18" s="534" t="e">
        <f ca="1">IF(OR((+K18/(ABS(I18)))&gt;100%,(+K18/(ABS(I18)))&lt;-100%),"n.m.",(+K18/(ABS(I18))))</f>
        <v>#NAME?</v>
      </c>
      <c r="M18" s="53"/>
      <c r="N18" s="53"/>
      <c r="O18" s="53"/>
      <c r="P18"/>
      <c r="Q18"/>
      <c r="R18"/>
      <c r="S18"/>
      <c r="T18"/>
      <c r="V18" s="146"/>
    </row>
    <row r="19" spans="1:22" ht="15.75" customHeight="1">
      <c r="A19" s="78" t="s">
        <v>0</v>
      </c>
      <c r="B19" s="540" t="e">
        <f ca="1">'BCE Inc. Seg Info HIST p5'!G34</f>
        <v>#NAME?</v>
      </c>
      <c r="C19" s="541">
        <f>'BCE Inc. Seg Info HIST p5'!N34</f>
        <v>-3779</v>
      </c>
      <c r="D19" s="159"/>
      <c r="E19" s="541" t="e">
        <f ca="1">B19-C19</f>
        <v>#NAME?</v>
      </c>
      <c r="F19" s="542" t="e">
        <f ca="1">IF(OR((+E19/(ABS(C19)))&gt;100%,(+E19/(ABS(C19)))&lt;-100%),"n.m.",(+E19/(ABS(C19))))</f>
        <v>#NAME?</v>
      </c>
      <c r="G19" s="125"/>
      <c r="H19" s="540" t="e">
        <f ca="1">'BCE Inc. Seg Info HIST p5'!E34</f>
        <v>#NAME?</v>
      </c>
      <c r="I19" s="541">
        <f>'BCE Inc. Seg Info HIST p5'!O34+'BCE Inc. Seg Info HIST p5'!P34+'BCE Inc. Seg Info HIST p5'!Q34+'BCE Inc. Seg Info HIST p5'!N34</f>
        <v>-13556</v>
      </c>
      <c r="J19" s="159"/>
      <c r="K19" s="541" t="e">
        <f ca="1">H19-I19</f>
        <v>#NAME?</v>
      </c>
      <c r="L19" s="542" t="e">
        <f ca="1">IF(OR((+K19/(ABS(I19)))&gt;100%,(+K19/(ABS(I19)))&lt;-100%),"n.m.",(+K19/(ABS(I19))))</f>
        <v>#NAME?</v>
      </c>
      <c r="M19" s="53"/>
      <c r="N19" s="53"/>
      <c r="O19" s="53"/>
      <c r="P19"/>
      <c r="Q19"/>
      <c r="R19"/>
      <c r="S19"/>
      <c r="T19"/>
      <c r="V19" s="146"/>
    </row>
    <row r="20" spans="1:22" s="151" customFormat="1" ht="9" customHeight="1">
      <c r="A20" s="147"/>
      <c r="B20" s="148"/>
      <c r="C20" s="149"/>
      <c r="D20" s="150"/>
      <c r="E20" s="149"/>
      <c r="F20" s="463"/>
      <c r="G20" s="125"/>
      <c r="H20" s="148"/>
      <c r="I20" s="149"/>
      <c r="J20" s="150"/>
      <c r="K20" s="149"/>
      <c r="L20" s="463"/>
      <c r="M20" s="53"/>
      <c r="N20" s="53"/>
      <c r="O20" s="53"/>
      <c r="P20"/>
      <c r="Q20"/>
      <c r="R20"/>
      <c r="S20"/>
      <c r="T20"/>
      <c r="V20" s="143"/>
    </row>
    <row r="21" spans="1:22" s="131" customFormat="1">
      <c r="A21" s="129" t="s">
        <v>98</v>
      </c>
      <c r="B21" s="144"/>
      <c r="C21" s="145"/>
      <c r="D21" s="145"/>
      <c r="E21" s="145"/>
      <c r="F21" s="462"/>
      <c r="G21" s="132"/>
      <c r="H21" s="144"/>
      <c r="I21" s="145"/>
      <c r="J21" s="145"/>
      <c r="K21" s="145"/>
      <c r="L21" s="462"/>
      <c r="M21" s="53"/>
      <c r="N21" s="53"/>
      <c r="O21" s="53"/>
      <c r="P21"/>
      <c r="Q21"/>
      <c r="R21"/>
      <c r="S21"/>
      <c r="T21"/>
    </row>
    <row r="22" spans="1:22" ht="18.75" customHeight="1">
      <c r="A22" s="133" t="s">
        <v>104</v>
      </c>
      <c r="B22" s="134" t="e">
        <f ca="1">'BCE Inc. Seg Info HIST p5'!G37</f>
        <v>#NAME?</v>
      </c>
      <c r="C22" s="135">
        <f>'BCE Inc. Seg Info HIST p5'!N37</f>
        <v>951</v>
      </c>
      <c r="D22" s="99"/>
      <c r="E22" s="135" t="e">
        <f ca="1">B22-C22</f>
        <v>#NAME?</v>
      </c>
      <c r="F22" s="455" t="e">
        <f ca="1">IF(OR((+E22/(ABS(C22)))&gt;100%,(+E22/(ABS(C22)))&lt;-100%),"n.m.",(+E22/(ABS(C22))))</f>
        <v>#NAME?</v>
      </c>
      <c r="G22" s="125"/>
      <c r="H22" s="134" t="e">
        <f ca="1">'BCE Inc. Seg Info HIST p5'!E37</f>
        <v>#NAME?</v>
      </c>
      <c r="I22" s="135">
        <f>'BCE Inc. Seg Info HIST p5'!O37+'BCE Inc. Seg Info HIST p5'!P37+'BCE Inc. Seg Info HIST p5'!Q37+'BCE Inc. Seg Info HIST p5'!N37</f>
        <v>3853</v>
      </c>
      <c r="J22" s="99"/>
      <c r="K22" s="135" t="e">
        <f ca="1">H22-I22</f>
        <v>#NAME?</v>
      </c>
      <c r="L22" s="455" t="e">
        <f ca="1">IF(OR((+K22/(ABS(I22)))&gt;100%,(+K22/(ABS(I22)))&lt;-100%),"n.m.",(+K22/(ABS(I22))))</f>
        <v>#NAME?</v>
      </c>
      <c r="M22" s="53"/>
      <c r="N22" s="53"/>
      <c r="O22" s="53"/>
      <c r="P22"/>
      <c r="Q22"/>
      <c r="R22"/>
      <c r="S22"/>
      <c r="T22"/>
    </row>
    <row r="23" spans="1:22" ht="15.75" customHeight="1">
      <c r="A23" s="152" t="s">
        <v>135</v>
      </c>
      <c r="B23" s="153" t="e">
        <f ca="1">'BCE Inc. Seg Info HIST p5'!G38</f>
        <v>#NAME?</v>
      </c>
      <c r="C23" s="154">
        <f>'BCE Inc. Seg Info HIST p5'!N38</f>
        <v>0.38400000000000001</v>
      </c>
      <c r="D23" s="155"/>
      <c r="E23" s="156"/>
      <c r="F23" s="461" t="e">
        <f ca="1">((ROUND(B23,3)-ROUND(C23,3))*100)</f>
        <v>#NAME?</v>
      </c>
      <c r="G23" s="125"/>
      <c r="H23" s="153" t="e">
        <f ca="1">'BCE Inc. Seg Info HIST p5'!E38</f>
        <v>#NAME?</v>
      </c>
      <c r="I23" s="154">
        <f>I22/I8</f>
        <v>0.42815868429825538</v>
      </c>
      <c r="J23" s="155"/>
      <c r="K23" s="156"/>
      <c r="L23" s="461" t="e">
        <f ca="1">((ROUND(H23,3)-ROUND(I23,3))*100)</f>
        <v>#NAME?</v>
      </c>
      <c r="M23" s="53"/>
      <c r="N23" s="53"/>
      <c r="O23" s="53"/>
      <c r="P23"/>
      <c r="Q23"/>
      <c r="R23"/>
      <c r="S23"/>
      <c r="T23"/>
      <c r="V23" s="146"/>
    </row>
    <row r="24" spans="1:22" ht="15.75" customHeight="1">
      <c r="A24" s="133" t="s">
        <v>105</v>
      </c>
      <c r="B24" s="531" t="e">
        <f ca="1">'BCE Inc. Seg Info HIST p5'!G39</f>
        <v>#NAME?</v>
      </c>
      <c r="C24" s="532">
        <f>'BCE Inc. Seg Info HIST p5'!N39</f>
        <v>1326</v>
      </c>
      <c r="D24" s="159"/>
      <c r="E24" s="532" t="e">
        <f ca="1">B24-C24</f>
        <v>#NAME?</v>
      </c>
      <c r="F24" s="534" t="e">
        <f ca="1">IF(OR((+E24/(ABS(C24)))&gt;100%,(+E24/(ABS(C24)))&lt;-100%),"n.m.",(+E24/(ABS(C24))))</f>
        <v>#NAME?</v>
      </c>
      <c r="G24" s="125"/>
      <c r="H24" s="531" t="e">
        <f ca="1">'BCE Inc. Seg Info HIST p5'!E39</f>
        <v>#NAME?</v>
      </c>
      <c r="I24" s="532">
        <f>'BCE Inc. Seg Info HIST p5'!O39+'BCE Inc. Seg Info HIST p5'!P39+'BCE Inc. Seg Info HIST p5'!Q39+'BCE Inc. Seg Info HIST p5'!N39</f>
        <v>5315</v>
      </c>
      <c r="J24" s="159"/>
      <c r="K24" s="532" t="e">
        <f ca="1">H24-I24</f>
        <v>#NAME?</v>
      </c>
      <c r="L24" s="544">
        <v>0</v>
      </c>
      <c r="M24" s="53"/>
      <c r="N24" s="53"/>
      <c r="O24" s="53"/>
      <c r="P24"/>
      <c r="Q24"/>
      <c r="R24"/>
      <c r="S24"/>
      <c r="T24"/>
    </row>
    <row r="25" spans="1:22" ht="15.75" customHeight="1">
      <c r="A25" s="152" t="s">
        <v>136</v>
      </c>
      <c r="B25" s="1027" t="e">
        <f ca="1">'BCE Inc. Seg Info HIST p5'!G40</f>
        <v>#NAME?</v>
      </c>
      <c r="C25" s="641">
        <f>'BCE Inc. Seg Info HIST p5'!N40</f>
        <v>0.43099999999999999</v>
      </c>
      <c r="D25" s="537"/>
      <c r="E25" s="1028"/>
      <c r="F25" s="539" t="e">
        <f ca="1">((ROUND(B25,3)-ROUND(C25,3))*100)</f>
        <v>#NAME?</v>
      </c>
      <c r="G25" s="125"/>
      <c r="H25" s="1027" t="e">
        <f ca="1">'BCE Inc. Seg Info HIST p5'!E40</f>
        <v>#NAME?</v>
      </c>
      <c r="I25" s="641">
        <f>I24/I9</f>
        <v>0.43644276564296269</v>
      </c>
      <c r="J25" s="537"/>
      <c r="K25" s="1028"/>
      <c r="L25" s="539" t="e">
        <f ca="1">((ROUND(H25,3)-ROUND(I25,3))*100)</f>
        <v>#NAME?</v>
      </c>
      <c r="M25" s="53"/>
      <c r="N25" s="53"/>
      <c r="O25" s="53"/>
      <c r="P25"/>
      <c r="Q25"/>
      <c r="R25"/>
      <c r="S25"/>
      <c r="T25"/>
    </row>
    <row r="26" spans="1:22" ht="15.75" customHeight="1">
      <c r="A26" s="133" t="s">
        <v>106</v>
      </c>
      <c r="B26" s="531" t="e">
        <f ca="1">'BCE Inc. Seg Info HIST p5'!G41</f>
        <v>#NAME?</v>
      </c>
      <c r="C26" s="532">
        <f>'BCE Inc. Seg Info HIST p5'!N41</f>
        <v>153</v>
      </c>
      <c r="D26" s="352"/>
      <c r="E26" s="532" t="e">
        <f ca="1">B26-C26</f>
        <v>#NAME?</v>
      </c>
      <c r="F26" s="534" t="e">
        <f ca="1">IF(OR((+E26/(ABS(C26)))&gt;100%,(+E26/(ABS(C26)))&lt;-100%),"n.m.",(+E26/(ABS(C26))))</f>
        <v>#NAME?</v>
      </c>
      <c r="G26" s="125"/>
      <c r="H26" s="531" t="e">
        <f ca="1">'BCE Inc. Seg Info HIST p5'!E41</f>
        <v>#NAME?</v>
      </c>
      <c r="I26" s="532">
        <f>'BCE Inc. Seg Info HIST p5'!O41+'BCE Inc. Seg Info HIST p5'!P41+'BCE Inc. Seg Info HIST p5'!Q41+'BCE Inc. Seg Info HIST p5'!N41</f>
        <v>725</v>
      </c>
      <c r="J26" s="352"/>
      <c r="K26" s="532" t="e">
        <f ca="1">H26-I26</f>
        <v>#NAME?</v>
      </c>
      <c r="L26" s="534" t="e">
        <f ca="1">IF(OR((+K26/(ABS(I26)))&gt;100%,(+K26/(ABS(I26)))&lt;-100%),"n.m.",(+K26/(ABS(I26))))</f>
        <v>#NAME?</v>
      </c>
      <c r="M26" s="53"/>
      <c r="N26" s="53"/>
      <c r="O26" s="53"/>
      <c r="P26"/>
      <c r="Q26"/>
      <c r="R26"/>
      <c r="S26"/>
      <c r="T26"/>
    </row>
    <row r="27" spans="1:22" ht="15.75" customHeight="1">
      <c r="A27" s="152" t="s">
        <v>135</v>
      </c>
      <c r="B27" s="536" t="e">
        <f ca="1">'BCE Inc. Seg Info HIST p5'!G42</f>
        <v>#NAME?</v>
      </c>
      <c r="C27" s="641">
        <f>'BCE Inc. Seg Info HIST p5'!N42</f>
        <v>0.18</v>
      </c>
      <c r="D27" s="1029"/>
      <c r="E27" s="1030"/>
      <c r="F27" s="539" t="e">
        <f ca="1">((ROUND(B27,3)-ROUND(C27,3))*100)</f>
        <v>#NAME?</v>
      </c>
      <c r="G27" s="125"/>
      <c r="H27" s="536" t="e">
        <f ca="1">('BCE Inc. Seg Info HIST p5'!E42)</f>
        <v>#NAME?</v>
      </c>
      <c r="I27" s="641">
        <f>I26/I10</f>
        <v>0.23880105401844531</v>
      </c>
      <c r="J27" s="1029"/>
      <c r="K27" s="1030"/>
      <c r="L27" s="539" t="e">
        <f ca="1">((ROUND(H27,3)-ROUND(I27,3))*100)</f>
        <v>#NAME?</v>
      </c>
      <c r="M27" s="53"/>
      <c r="N27" s="53"/>
      <c r="O27" s="53"/>
      <c r="P27"/>
      <c r="Q27"/>
      <c r="R27"/>
      <c r="S27"/>
      <c r="T27"/>
    </row>
    <row r="28" spans="1:22" ht="15.75" customHeight="1">
      <c r="A28" s="78" t="s">
        <v>0</v>
      </c>
      <c r="B28" s="540" t="e">
        <f ca="1">'BCE Inc. Seg Info HIST p5'!G43</f>
        <v>#NAME?</v>
      </c>
      <c r="C28" s="541">
        <f>'BCE Inc. Seg Info HIST p5'!N43</f>
        <v>2430</v>
      </c>
      <c r="D28" s="159"/>
      <c r="E28" s="541" t="e">
        <f ca="1">B28-C28</f>
        <v>#NAME?</v>
      </c>
      <c r="F28" s="542" t="e">
        <f ca="1">IF(OR((+E28/(ABS(C28)))&gt;100%,(+E28/(ABS(C28)))&lt;-100%),"n.m.",(+E28/(ABS(C28))))</f>
        <v>#NAME?</v>
      </c>
      <c r="G28" s="125"/>
      <c r="H28" s="540" t="e">
        <f ca="1">'BCE Inc. Seg Info HIST p5'!E43</f>
        <v>#NAME?</v>
      </c>
      <c r="I28" s="541">
        <f>'BCE Inc. Seg Info HIST p5'!O43+'BCE Inc. Seg Info HIST p5'!P43+'BCE Inc. Seg Info HIST p5'!Q43+'BCE Inc. Seg Info HIST p5'!N43</f>
        <v>9893</v>
      </c>
      <c r="J28" s="159"/>
      <c r="K28" s="541" t="e">
        <f ca="1">H28-I28</f>
        <v>#NAME?</v>
      </c>
      <c r="L28" s="542" t="e">
        <f ca="1">IF(OR((+K28/(ABS(I28)))&gt;100%,(+K28/(ABS(I28)))&lt;-100%),"n.m.",(+K28/(ABS(I28))))</f>
        <v>#NAME?</v>
      </c>
      <c r="M28" s="53"/>
      <c r="N28" s="53"/>
      <c r="O28" s="53"/>
      <c r="P28"/>
      <c r="Q28"/>
      <c r="R28"/>
      <c r="S28"/>
      <c r="T28"/>
      <c r="U28" s="146"/>
    </row>
    <row r="29" spans="1:22" ht="15.75" customHeight="1">
      <c r="A29" s="152" t="s">
        <v>135</v>
      </c>
      <c r="B29" s="1027" t="e">
        <f ca="1">'BCE Inc. Seg Info HIST p5'!G44</f>
        <v>#NAME?</v>
      </c>
      <c r="C29" s="641">
        <f>'BCE Inc. Seg Info HIST p5'!N44</f>
        <v>0.39100000000000001</v>
      </c>
      <c r="D29" s="537"/>
      <c r="E29" s="532"/>
      <c r="F29" s="544" t="e">
        <f ca="1">((ROUND(B29,3)-ROUND(C29,3))*100)</f>
        <v>#NAME?</v>
      </c>
      <c r="G29" s="125"/>
      <c r="H29" s="1027" t="e">
        <f ca="1">'BCE Inc. Seg Info HIST p5'!E44</f>
        <v>#NAME?</v>
      </c>
      <c r="I29" s="641">
        <f>I28/I12</f>
        <v>0.4218943238517634</v>
      </c>
      <c r="J29" s="537"/>
      <c r="K29" s="532"/>
      <c r="L29" s="544" t="e">
        <f ca="1">((ROUND(I29,3)-ROUND(H29,3))*100)</f>
        <v>#NAME?</v>
      </c>
      <c r="M29" s="53"/>
      <c r="N29" s="53"/>
      <c r="O29" s="53"/>
      <c r="P29"/>
      <c r="Q29"/>
      <c r="R29"/>
      <c r="S29"/>
      <c r="T29"/>
    </row>
    <row r="30" spans="1:22" s="151" customFormat="1" ht="10.5" customHeight="1">
      <c r="A30" s="152"/>
      <c r="B30" s="157"/>
      <c r="C30" s="156"/>
      <c r="D30" s="158"/>
      <c r="E30" s="99"/>
      <c r="F30" s="367"/>
      <c r="G30" s="125"/>
      <c r="H30" s="157"/>
      <c r="I30" s="156"/>
      <c r="J30" s="158"/>
      <c r="K30" s="99"/>
      <c r="L30" s="367"/>
      <c r="M30" s="53"/>
      <c r="N30" s="53"/>
      <c r="O30" s="53"/>
      <c r="P30"/>
      <c r="Q30"/>
      <c r="R30"/>
      <c r="S30"/>
      <c r="T30"/>
    </row>
    <row r="31" spans="1:22" s="131" customFormat="1" ht="15.75" customHeight="1">
      <c r="A31" s="129" t="s">
        <v>10</v>
      </c>
      <c r="B31" s="144"/>
      <c r="C31" s="145"/>
      <c r="E31" s="145"/>
      <c r="F31" s="464"/>
      <c r="G31" s="132"/>
      <c r="H31" s="144"/>
      <c r="I31" s="145"/>
      <c r="K31" s="145"/>
      <c r="L31" s="464"/>
      <c r="M31" s="53"/>
      <c r="N31" s="53"/>
      <c r="O31" s="53"/>
      <c r="P31"/>
      <c r="Q31"/>
      <c r="R31"/>
      <c r="S31"/>
      <c r="T31"/>
    </row>
    <row r="32" spans="1:22" ht="15.75" customHeight="1">
      <c r="A32" s="530" t="s">
        <v>104</v>
      </c>
      <c r="B32" s="531">
        <f>+'BCE Inc. Seg Info HIST p5'!G47</f>
        <v>308</v>
      </c>
      <c r="C32" s="532">
        <f>+'BCE Inc. Seg Info HIST p5'!N47</f>
        <v>273</v>
      </c>
      <c r="D32" s="159"/>
      <c r="E32" s="533">
        <f>C32-B32</f>
        <v>-35</v>
      </c>
      <c r="F32" s="534">
        <f>IF(OR((+E32/(ABS(C32)))&gt;100%,(+E32/(ABS(C32)))&lt;-100%),"n.m.",(+E32/(ABS(C32))))</f>
        <v>-0.12820512820512819</v>
      </c>
      <c r="G32" s="680"/>
      <c r="H32" s="531">
        <f>+'BCE Inc. Seg Info HIST p5'!E47</f>
        <v>1084</v>
      </c>
      <c r="I32" s="532">
        <f>'BCE Inc. Seg Info HIST p5'!O47+'BCE Inc. Seg Info HIST p5'!P47+'BCE Inc. Seg Info HIST p5'!Q47+'BCE Inc. Seg Info HIST p5'!N47</f>
        <v>1120</v>
      </c>
      <c r="J32" s="159"/>
      <c r="K32" s="533">
        <f>I32-H32</f>
        <v>36</v>
      </c>
      <c r="L32" s="534">
        <f>IF(OR((+K32/(ABS(I32)))&gt;100%,(+K32/(ABS(I32)))&lt;-100%),"n.m.",(+K32/(ABS(I32))))</f>
        <v>3.214285714285714E-2</v>
      </c>
      <c r="M32" s="54"/>
      <c r="N32" s="54"/>
      <c r="O32" s="54"/>
      <c r="P32" s="125"/>
      <c r="Q32" s="125"/>
      <c r="R32" s="125"/>
      <c r="S32" s="125"/>
      <c r="T32"/>
    </row>
    <row r="33" spans="1:20" ht="18.95" customHeight="1">
      <c r="A33" s="562" t="s">
        <v>295</v>
      </c>
      <c r="B33" s="536" t="e">
        <f ca="1">+'BCE Inc. Seg Info HIST p5'!G48</f>
        <v>#NAME?</v>
      </c>
      <c r="C33" s="641">
        <f>+'BCE Inc. Seg Info HIST p5'!N48</f>
        <v>0.11030303030303031</v>
      </c>
      <c r="D33" s="537"/>
      <c r="E33" s="538"/>
      <c r="F33" s="539" t="e">
        <f ca="1">((ROUND(C33,3)-ROUND(B33,3))*100)</f>
        <v>#NAME?</v>
      </c>
      <c r="G33" s="680"/>
      <c r="H33" s="536" t="e">
        <f ca="1">'BCE Inc. Seg Info HIST p5'!E48</f>
        <v>#NAME?</v>
      </c>
      <c r="I33" s="641">
        <f>I32/I8</f>
        <v>0.12445827314146016</v>
      </c>
      <c r="J33" s="537"/>
      <c r="K33" s="538"/>
      <c r="L33" s="539" t="e">
        <f ca="1">((ROUND(I33,3)-ROUND(H33,3))*100)</f>
        <v>#NAME?</v>
      </c>
      <c r="M33" s="54"/>
      <c r="N33" s="54"/>
      <c r="O33" s="54"/>
      <c r="P33" s="125"/>
      <c r="Q33" s="125"/>
      <c r="R33" s="125"/>
      <c r="S33" s="125"/>
      <c r="T33"/>
    </row>
    <row r="34" spans="1:20">
      <c r="A34" s="530" t="s">
        <v>105</v>
      </c>
      <c r="B34" s="531">
        <f>+'BCE Inc. Seg Info HIST p5'!G49</f>
        <v>1251</v>
      </c>
      <c r="C34" s="532">
        <f>+'BCE Inc. Seg Info HIST p5'!N49</f>
        <v>1141</v>
      </c>
      <c r="D34" s="159"/>
      <c r="E34" s="532">
        <f>C34-B34</f>
        <v>-110</v>
      </c>
      <c r="F34" s="534">
        <f>IF(OR((+E34/(ABS(C34)))&gt;100%,(+E34/(ABS(C34)))&lt;-100%),"n.m.",(+E34/(ABS(C34))))</f>
        <v>-9.6406660823838738E-2</v>
      </c>
      <c r="G34" s="681"/>
      <c r="H34" s="531">
        <f>+'BCE Inc. Seg Info HIST p5'!E49</f>
        <v>3887</v>
      </c>
      <c r="I34" s="532">
        <f>'BCE Inc. Seg Info HIST p5'!O49+'BCE Inc. Seg Info HIST p5'!P49+'BCE Inc. Seg Info HIST p5'!Q49+'BCE Inc. Seg Info HIST p5'!N49</f>
        <v>3612</v>
      </c>
      <c r="J34" s="159"/>
      <c r="K34" s="532">
        <f>I34-H34</f>
        <v>-275</v>
      </c>
      <c r="L34" s="534">
        <f>IF(OR((+K34/(ABS(I34)))&gt;100%,(+K34/(ABS(I34)))&lt;-100%),"n.m.",(+K34/(ABS(I34))))</f>
        <v>-7.6135105204872641E-2</v>
      </c>
      <c r="M34" s="54"/>
      <c r="N34" s="54"/>
      <c r="O34" s="54"/>
      <c r="P34" s="125"/>
      <c r="Q34" s="125"/>
      <c r="R34" s="125"/>
      <c r="S34" s="125"/>
      <c r="T34"/>
    </row>
    <row r="35" spans="1:20" ht="15.75" customHeight="1">
      <c r="A35" s="535" t="s">
        <v>157</v>
      </c>
      <c r="B35" s="536" t="e">
        <f ca="1">+'BCE Inc. Seg Info HIST p5'!G50</f>
        <v>#NAME?</v>
      </c>
      <c r="C35" s="641">
        <f>+'BCE Inc. Seg Info HIST p5'!N50</f>
        <v>0.37057486196817147</v>
      </c>
      <c r="D35" s="537"/>
      <c r="E35" s="159"/>
      <c r="F35" s="539" t="e">
        <f ca="1">((ROUND(C35,3)-ROUND(B35,3))*100)</f>
        <v>#NAME?</v>
      </c>
      <c r="G35" s="681"/>
      <c r="H35" s="536" t="e">
        <f ca="1">'BCE Inc. Seg Info HIST p5'!E50</f>
        <v>#NAME?</v>
      </c>
      <c r="I35" s="641">
        <f>I34/I9</f>
        <v>0.29660042699950728</v>
      </c>
      <c r="J35" s="537"/>
      <c r="K35" s="159"/>
      <c r="L35" s="539" t="e">
        <f ca="1">((ROUND(I35,3)-ROUND(H35,3))*100)</f>
        <v>#NAME?</v>
      </c>
      <c r="M35" s="54"/>
      <c r="N35" s="54"/>
      <c r="O35" s="54"/>
      <c r="P35" s="125"/>
      <c r="Q35" s="125"/>
      <c r="R35" s="125"/>
      <c r="S35" s="125"/>
      <c r="T35"/>
    </row>
    <row r="36" spans="1:20" ht="18.75" customHeight="1">
      <c r="A36" s="530" t="s">
        <v>106</v>
      </c>
      <c r="B36" s="531">
        <f>+'BCE Inc. Seg Info HIST p5'!G51</f>
        <v>79</v>
      </c>
      <c r="C36" s="532">
        <f>+'BCE Inc. Seg Info HIST p5'!N51</f>
        <v>52</v>
      </c>
      <c r="D36" s="537"/>
      <c r="E36" s="160">
        <f>C36-B36</f>
        <v>-27</v>
      </c>
      <c r="F36" s="534">
        <f>IF(OR((+E36/(ABS(C36)))&gt;100%,(+E36/(ABS(C36)))&lt;-100%),"n.m.",(+E36/(ABS(C36))))</f>
        <v>-0.51923076923076927</v>
      </c>
      <c r="G36" s="681"/>
      <c r="H36" s="531">
        <f>+'BCE Inc. Seg Info HIST p5'!E51</f>
        <v>162</v>
      </c>
      <c r="I36" s="532">
        <f>'BCE Inc. Seg Info HIST p5'!O51+'BCE Inc. Seg Info HIST p5'!P51+'BCE Inc. Seg Info HIST p5'!Q51+'BCE Inc. Seg Info HIST p5'!N51</f>
        <v>120</v>
      </c>
      <c r="J36" s="537"/>
      <c r="K36" s="160">
        <f>I36-H36</f>
        <v>-42</v>
      </c>
      <c r="L36" s="534">
        <f>IF(OR((+K36/(ABS(I36)))&gt;100%,(+K36/(ABS(I36)))&lt;-100%),"n.m.",(+K36/(ABS(I36))))</f>
        <v>-0.35</v>
      </c>
      <c r="M36" s="54"/>
      <c r="N36" s="54"/>
      <c r="O36" s="54"/>
      <c r="P36" s="125"/>
      <c r="Q36" s="125"/>
      <c r="R36" s="125"/>
      <c r="S36" s="125"/>
      <c r="T36"/>
    </row>
    <row r="37" spans="1:20" ht="15.75" customHeight="1">
      <c r="A37" s="535" t="s">
        <v>157</v>
      </c>
      <c r="B37" s="536" t="e">
        <f ca="1">'BCE Inc. Seg Info HIST p5'!G52</f>
        <v>#NAME?</v>
      </c>
      <c r="C37" s="642">
        <f>'BCE Inc. Seg Info HIST p5'!N52</f>
        <v>6.1248527679623084E-2</v>
      </c>
      <c r="D37" s="537"/>
      <c r="E37" s="537"/>
      <c r="F37" s="539" t="e">
        <f ca="1">((ROUND(C37,3)-ROUND(B37,3))*100)</f>
        <v>#NAME?</v>
      </c>
      <c r="G37" s="681"/>
      <c r="H37" s="536" t="e">
        <f ca="1">'BCE Inc. Seg Info HIST p5'!E52</f>
        <v>#NAME?</v>
      </c>
      <c r="I37" s="642">
        <f>I36/I10</f>
        <v>3.9525691699604744E-2</v>
      </c>
      <c r="J37" s="537"/>
      <c r="K37" s="537"/>
      <c r="L37" s="539" t="e">
        <f ca="1">((ROUND(I37,3)-ROUND(H37,3))*100)</f>
        <v>#NAME?</v>
      </c>
      <c r="M37" s="54"/>
      <c r="N37" s="54"/>
      <c r="O37" s="54"/>
      <c r="P37" s="125"/>
      <c r="Q37" s="125"/>
      <c r="R37" s="125"/>
      <c r="S37" s="125"/>
      <c r="T37"/>
    </row>
    <row r="38" spans="1:20" ht="15.75" customHeight="1">
      <c r="A38" s="161" t="s">
        <v>0</v>
      </c>
      <c r="B38" s="540" t="e">
        <f ca="1">'BCE Inc. Seg Info HIST p5'!G53</f>
        <v>#NAME?</v>
      </c>
      <c r="C38" s="541">
        <f>'BCE Inc. Seg Info HIST p5'!N53</f>
        <v>1466</v>
      </c>
      <c r="D38" s="159"/>
      <c r="E38" s="541" t="e">
        <f ca="1">C38-B38</f>
        <v>#NAME?</v>
      </c>
      <c r="F38" s="542" t="e">
        <f ca="1">IF(OR((+E38/(ABS(C38)))&gt;100%,(+E38/(ABS(C38)))&lt;-100%),"n.m.",(+E38/(ABS(C38))))</f>
        <v>#NAME?</v>
      </c>
      <c r="G38" s="681"/>
      <c r="H38" s="540" t="e">
        <f ca="1">'BCE Inc. Seg Info HIST p5'!E53</f>
        <v>#NAME?</v>
      </c>
      <c r="I38" s="541">
        <f>'BCE Inc. Seg Info HIST p5'!O53+'BCE Inc. Seg Info HIST p5'!P53+'BCE Inc. Seg Info HIST p5'!Q53+'BCE Inc. Seg Info HIST p5'!N53</f>
        <v>4852</v>
      </c>
      <c r="J38" s="159"/>
      <c r="K38" s="541" t="e">
        <f ca="1">I38-H38</f>
        <v>#NAME?</v>
      </c>
      <c r="L38" s="542" t="e">
        <f ca="1">IF(OR((+K38/(ABS(I38)))&gt;100%,(+K38/(ABS(I38)))&lt;-100%),"n.m.",(+K38/(ABS(I38))))</f>
        <v>#NAME?</v>
      </c>
      <c r="M38" s="54"/>
      <c r="N38" s="54"/>
      <c r="O38" s="54"/>
      <c r="P38" s="125"/>
      <c r="Q38" s="125"/>
      <c r="R38" s="125"/>
      <c r="S38" s="125"/>
      <c r="T38"/>
    </row>
    <row r="39" spans="1:20" ht="17.25" thickBot="1">
      <c r="A39" s="535" t="s">
        <v>157</v>
      </c>
      <c r="B39" s="543" t="e">
        <f ca="1">'BCE Inc. Seg Info HIST p5'!G54</f>
        <v>#NAME?</v>
      </c>
      <c r="C39" s="641">
        <f>'BCE Inc. Seg Info HIST p5'!N54</f>
        <v>0.23610887421484941</v>
      </c>
      <c r="D39" s="537"/>
      <c r="E39" s="159"/>
      <c r="F39" s="544" t="e">
        <f ca="1">((ROUND(C39,3)-ROUND(B39,3))*100)</f>
        <v>#NAME?</v>
      </c>
      <c r="G39" s="681"/>
      <c r="H39" s="543" t="e">
        <f ca="1">'BCE Inc. Seg Info HIST p5'!E54</f>
        <v>#NAME?</v>
      </c>
      <c r="I39" s="641">
        <f>I38/I12</f>
        <v>0.20691713932363853</v>
      </c>
      <c r="J39" s="537"/>
      <c r="K39" s="159"/>
      <c r="L39" s="544" t="e">
        <f ca="1">((ROUND(I39,3)-ROUND(H39,3))*100)</f>
        <v>#NAME?</v>
      </c>
      <c r="M39" s="54"/>
      <c r="N39" s="54"/>
      <c r="O39" s="54"/>
      <c r="P39" s="125"/>
      <c r="Q39" s="125"/>
      <c r="R39" s="125"/>
      <c r="S39" s="125"/>
      <c r="T39"/>
    </row>
    <row r="40" spans="1:20" ht="12.75" customHeight="1" thickTop="1">
      <c r="A40" s="161"/>
      <c r="B40" s="162"/>
      <c r="C40" s="162"/>
      <c r="D40" s="162"/>
      <c r="E40" s="162"/>
      <c r="F40" s="162"/>
      <c r="G40" s="125"/>
      <c r="H40" s="54"/>
      <c r="I40" s="54"/>
      <c r="J40" s="54"/>
      <c r="K40" s="54"/>
      <c r="L40" s="54"/>
      <c r="M40" s="54"/>
      <c r="N40" s="54"/>
      <c r="O40" s="54"/>
      <c r="P40" s="125"/>
      <c r="Q40" s="125"/>
      <c r="R40" s="125"/>
      <c r="S40" s="125"/>
      <c r="T40"/>
    </row>
    <row r="41" spans="1:20" ht="12.75" customHeight="1">
      <c r="A41" s="161"/>
      <c r="B41" s="162"/>
      <c r="C41" s="162"/>
      <c r="D41" s="162"/>
      <c r="E41" s="162"/>
      <c r="F41" s="162"/>
      <c r="G41" s="125"/>
      <c r="H41" s="54"/>
      <c r="I41" s="54"/>
      <c r="J41" s="54"/>
      <c r="K41" s="54"/>
      <c r="L41" s="54"/>
      <c r="M41" s="54"/>
      <c r="N41" s="54"/>
      <c r="O41" s="54"/>
      <c r="P41" s="125"/>
      <c r="Q41" s="125"/>
      <c r="R41" s="125"/>
      <c r="S41" s="125"/>
      <c r="T41"/>
    </row>
    <row r="42" spans="1:20" ht="17.25" customHeight="1">
      <c r="A42" s="617" t="s">
        <v>284</v>
      </c>
      <c r="B42" s="162"/>
      <c r="C42" s="162"/>
      <c r="D42" s="162"/>
      <c r="E42" s="162"/>
      <c r="F42" s="162"/>
      <c r="G42" s="125"/>
      <c r="H42" s="54"/>
      <c r="I42" s="54"/>
      <c r="J42" s="54"/>
      <c r="K42" s="54"/>
      <c r="L42" s="54"/>
      <c r="M42" s="53"/>
      <c r="N42" s="53"/>
      <c r="O42" s="53"/>
      <c r="P42"/>
      <c r="Q42"/>
      <c r="R42"/>
      <c r="S42"/>
      <c r="T42"/>
    </row>
    <row r="43" spans="1:20" hidden="1" outlineLevel="1">
      <c r="A43" s="561" t="s">
        <v>76</v>
      </c>
      <c r="B43" s="161"/>
      <c r="C43" s="161"/>
      <c r="D43" s="161"/>
      <c r="G43" s="125"/>
      <c r="H43" s="54"/>
      <c r="I43" s="54"/>
      <c r="J43" s="54"/>
      <c r="K43" s="54"/>
      <c r="L43" s="54"/>
      <c r="M43" s="53"/>
      <c r="N43" s="53"/>
      <c r="O43" s="53"/>
      <c r="P43"/>
      <c r="Q43"/>
      <c r="R43"/>
      <c r="S43"/>
      <c r="T43"/>
    </row>
    <row r="44" spans="1:20" collapsed="1">
      <c r="A44" s="352"/>
      <c r="B44" s="161"/>
      <c r="C44" s="161"/>
      <c r="D44" s="161"/>
      <c r="G44" s="125"/>
      <c r="H44" s="53"/>
      <c r="I44" s="53"/>
      <c r="J44" s="53"/>
      <c r="K44" s="53"/>
      <c r="L44" s="53"/>
      <c r="M44" s="53"/>
      <c r="N44" s="53"/>
      <c r="O44" s="53"/>
      <c r="P44"/>
      <c r="Q44"/>
      <c r="R44"/>
      <c r="S44"/>
      <c r="T44"/>
    </row>
    <row r="45" spans="1:20">
      <c r="A45" s="352"/>
      <c r="B45" s="161"/>
      <c r="C45" s="161"/>
      <c r="D45" s="161"/>
      <c r="G45" s="125"/>
      <c r="H45"/>
      <c r="I45"/>
      <c r="J45"/>
      <c r="K45"/>
      <c r="L45"/>
      <c r="M45"/>
      <c r="N45"/>
      <c r="O45"/>
      <c r="P45"/>
      <c r="Q45"/>
      <c r="R45"/>
      <c r="S45"/>
      <c r="T45"/>
    </row>
    <row r="46" spans="1:20">
      <c r="A46" s="352"/>
      <c r="B46" s="161"/>
      <c r="C46" s="161"/>
      <c r="D46" s="161"/>
    </row>
    <row r="47" spans="1:20">
      <c r="A47" s="352"/>
      <c r="B47" s="161"/>
      <c r="C47" s="161"/>
      <c r="D47" s="161"/>
    </row>
    <row r="66" spans="12:12">
      <c r="L66" s="668"/>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36865"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61" customWidth="1"/>
    <col min="2" max="2" width="3" style="61" customWidth="1"/>
    <col min="3" max="3" width="92.5703125" style="61" customWidth="1"/>
    <col min="4" max="4" width="17" style="58" customWidth="1"/>
    <col min="5" max="5" width="1.7109375" style="58" customWidth="1"/>
    <col min="6" max="6" width="17.140625" style="58" bestFit="1" customWidth="1"/>
    <col min="7" max="7" width="1.7109375" style="58" customWidth="1"/>
    <col min="8" max="8" width="15.42578125" style="58" customWidth="1"/>
    <col min="9" max="9" width="1.7109375" style="58" customWidth="1" outlineLevel="1"/>
    <col min="10" max="10" width="17.140625" style="58" customWidth="1" outlineLevel="1"/>
    <col min="11" max="11" width="1.7109375" style="58" customWidth="1" outlineLevel="1"/>
    <col min="12" max="12" width="17.140625" style="61" customWidth="1" outlineLevel="1"/>
    <col min="13" max="13" width="1.7109375" style="58" customWidth="1" outlineLevel="1"/>
    <col min="14" max="14" width="15.42578125" style="61" customWidth="1" outlineLevel="1"/>
    <col min="15" max="15" width="1.7109375" style="61" customWidth="1" outlineLevel="1"/>
    <col min="16" max="21" width="9.140625" style="61"/>
    <col min="22" max="22" width="15.42578125" style="61" customWidth="1"/>
    <col min="23" max="16384" width="9.140625" style="61"/>
  </cols>
  <sheetData>
    <row r="1" spans="2:22" ht="17.25" customHeight="1">
      <c r="B1" s="57"/>
      <c r="C1" s="57"/>
      <c r="D1" s="57"/>
      <c r="E1" s="57"/>
      <c r="F1" s="57"/>
      <c r="G1" s="57"/>
      <c r="H1" s="57"/>
      <c r="I1" s="57"/>
      <c r="J1" s="57"/>
      <c r="K1" s="57"/>
      <c r="L1" s="76"/>
      <c r="M1" s="57"/>
    </row>
    <row r="2" spans="2:22" ht="24">
      <c r="B2" s="57"/>
      <c r="C2" s="57"/>
      <c r="H2" s="79"/>
      <c r="K2" s="60"/>
      <c r="N2" s="813" t="s">
        <v>321</v>
      </c>
    </row>
    <row r="3" spans="2:22" ht="13.5" customHeight="1">
      <c r="B3" s="57"/>
      <c r="C3" s="57"/>
      <c r="D3" s="60"/>
      <c r="E3" s="60"/>
      <c r="F3" s="60"/>
      <c r="G3" s="60"/>
      <c r="H3" s="60"/>
      <c r="I3" s="60"/>
      <c r="J3" s="60"/>
      <c r="K3" s="60"/>
      <c r="L3" s="76"/>
      <c r="M3" s="57"/>
      <c r="N3" s="59"/>
      <c r="O3" s="59"/>
    </row>
    <row r="4" spans="2:22" ht="15.75" customHeight="1" thickBot="1">
      <c r="B4" s="694"/>
      <c r="C4" s="694"/>
      <c r="D4" s="695"/>
      <c r="E4" s="695"/>
      <c r="F4" s="695"/>
      <c r="G4" s="695"/>
      <c r="H4" s="695"/>
      <c r="I4" s="695"/>
      <c r="J4" s="695"/>
      <c r="K4" s="695"/>
      <c r="L4" s="696"/>
      <c r="M4" s="694"/>
      <c r="N4" s="697"/>
      <c r="O4" s="98"/>
    </row>
    <row r="5" spans="2:22" ht="18.75" customHeight="1" thickTop="1">
      <c r="B5" s="260"/>
      <c r="C5" s="260"/>
      <c r="D5" s="698" t="s">
        <v>211</v>
      </c>
      <c r="E5" s="699"/>
      <c r="F5" s="700" t="s">
        <v>211</v>
      </c>
      <c r="G5" s="261"/>
      <c r="H5" s="261"/>
      <c r="I5" s="701"/>
      <c r="J5" s="698" t="s">
        <v>177</v>
      </c>
      <c r="K5" s="699"/>
      <c r="L5" s="700" t="s">
        <v>177</v>
      </c>
      <c r="M5" s="261"/>
      <c r="N5" s="261"/>
      <c r="P5" s="261"/>
    </row>
    <row r="6" spans="2:22" ht="16.5" customHeight="1" thickBot="1">
      <c r="B6" s="702" t="s">
        <v>79</v>
      </c>
      <c r="C6" s="702"/>
      <c r="D6" s="703">
        <v>2022</v>
      </c>
      <c r="E6" s="704"/>
      <c r="F6" s="705">
        <v>2021</v>
      </c>
      <c r="G6" s="700"/>
      <c r="H6" s="705" t="s">
        <v>31</v>
      </c>
      <c r="I6" s="701"/>
      <c r="J6" s="703">
        <v>2022</v>
      </c>
      <c r="K6" s="704"/>
      <c r="L6" s="705">
        <v>2021</v>
      </c>
      <c r="M6" s="700"/>
      <c r="N6" s="705" t="s">
        <v>31</v>
      </c>
      <c r="O6" s="569"/>
      <c r="P6" s="564"/>
      <c r="Q6" s="53"/>
      <c r="R6" s="53"/>
      <c r="S6" s="53"/>
      <c r="T6" s="53"/>
      <c r="U6" s="53"/>
      <c r="V6" s="53"/>
    </row>
    <row r="7" spans="2:22" s="262" customFormat="1" ht="18">
      <c r="B7" s="706" t="s">
        <v>104</v>
      </c>
      <c r="C7" s="706"/>
      <c r="D7" s="707"/>
      <c r="E7" s="708"/>
      <c r="F7" s="709" t="s">
        <v>33</v>
      </c>
      <c r="G7" s="284"/>
      <c r="H7" s="284"/>
      <c r="I7" s="284"/>
      <c r="J7" s="707"/>
      <c r="K7" s="708"/>
      <c r="L7" s="709" t="s">
        <v>33</v>
      </c>
      <c r="M7" s="284"/>
      <c r="N7" s="284"/>
      <c r="O7" s="569"/>
      <c r="P7" s="564"/>
      <c r="Q7" s="53"/>
      <c r="R7" s="53"/>
      <c r="S7" s="53"/>
      <c r="T7" s="53"/>
      <c r="U7" s="53"/>
      <c r="V7" s="53"/>
    </row>
    <row r="8" spans="2:22" ht="18">
      <c r="B8" s="710" t="s">
        <v>212</v>
      </c>
      <c r="C8" s="710"/>
      <c r="D8" s="711"/>
      <c r="E8" s="712"/>
      <c r="F8" s="713"/>
      <c r="G8" s="261"/>
      <c r="H8" s="714"/>
      <c r="I8" s="260"/>
      <c r="J8" s="711"/>
      <c r="K8" s="712"/>
      <c r="L8" s="713"/>
      <c r="M8" s="261"/>
      <c r="N8" s="714"/>
      <c r="O8" s="569"/>
      <c r="P8" s="564"/>
      <c r="Q8" s="53"/>
      <c r="R8" s="53"/>
      <c r="S8" s="53"/>
      <c r="T8" s="53"/>
      <c r="U8" s="53"/>
      <c r="V8" s="53"/>
    </row>
    <row r="9" spans="2:22" ht="18">
      <c r="B9" s="715" t="s">
        <v>207</v>
      </c>
      <c r="C9" s="715"/>
      <c r="D9" s="716" t="e">
        <f ca="1">'Bell Wireless HIST p7'!F18</f>
        <v>#NAME?</v>
      </c>
      <c r="E9" s="712"/>
      <c r="F9" s="713">
        <f>'Bell Wireless HIST p7'!M18</f>
        <v>1641</v>
      </c>
      <c r="G9" s="261"/>
      <c r="H9" s="717" t="e">
        <f ca="1">IF(OR(((ABS(D9-F9)/F9))&gt;100%,((ABS(D9-F9)/F9))&lt;-100%),"n.m.",((D9-F9)/ABS(F9)))</f>
        <v>#NAME?</v>
      </c>
      <c r="I9" s="718"/>
      <c r="J9" s="716" t="e">
        <f ca="1">'Bell Wireless HIST p7'!D18</f>
        <v>#NAME?</v>
      </c>
      <c r="K9" s="712"/>
      <c r="L9" s="713">
        <f>'Bell Wireless HIST p7'!N18+'Bell Wireless HIST p7'!O18+'Bell Wireless HIST p7'!P18+'Bell Wireless HIST p7'!M18</f>
        <v>6355</v>
      </c>
      <c r="M9" s="261"/>
      <c r="N9" s="717" t="e">
        <f ca="1">IF(OR(((ABS(J9-L9)/L9))&gt;100%,((ABS(J9-L9)/L9))&lt;-100%),"n.m.",((J9-L9)/ABS(L9)))</f>
        <v>#NAME?</v>
      </c>
      <c r="O9" s="569"/>
      <c r="P9" s="682"/>
      <c r="Q9" s="53"/>
      <c r="R9" s="53"/>
      <c r="S9" s="53"/>
      <c r="T9" s="53"/>
      <c r="U9" s="53"/>
      <c r="V9" s="53"/>
    </row>
    <row r="10" spans="2:22" ht="18">
      <c r="B10" s="715" t="s">
        <v>208</v>
      </c>
      <c r="C10" s="715"/>
      <c r="D10" s="716" t="e">
        <f ca="1">'Bell Wireless HIST p7'!F19</f>
        <v>#NAME?</v>
      </c>
      <c r="E10" s="712"/>
      <c r="F10" s="713">
        <f>'Bell Wireless HIST p7'!M19</f>
        <v>11</v>
      </c>
      <c r="G10" s="261"/>
      <c r="H10" s="717" t="e">
        <f ca="1">IF(OR(((ABS(D10-F10)/F10))&gt;100%,((ABS(D10-F10)/F10))&lt;-100%),"n.m.",((D10-F10)/ABS(F10)))</f>
        <v>#NAME?</v>
      </c>
      <c r="I10" s="718"/>
      <c r="J10" s="716" t="e">
        <f ca="1">'Bell Wireless HIST p7'!D19</f>
        <v>#NAME?</v>
      </c>
      <c r="K10" s="712"/>
      <c r="L10" s="713">
        <f>'Bell Wireless HIST p7'!N19+'Bell Wireless HIST p7'!O19+'Bell Wireless HIST p7'!P19+'Bell Wireless HIST p7'!M19</f>
        <v>45</v>
      </c>
      <c r="M10" s="261"/>
      <c r="N10" s="717" t="e">
        <f ca="1">IF(OR(((ABS(J10-L10)/L10))&gt;100%,((ABS(J10-L10)/L10))&lt;-100%),"n.m.",((J10-L10)/ABS(L10)))</f>
        <v>#NAME?</v>
      </c>
      <c r="O10" s="569"/>
      <c r="P10" s="564"/>
      <c r="Q10" s="53"/>
      <c r="R10" s="53"/>
      <c r="S10" s="53"/>
      <c r="T10" s="53"/>
      <c r="U10" s="53"/>
      <c r="V10" s="53"/>
    </row>
    <row r="11" spans="2:22" s="262" customFormat="1" ht="15.75" customHeight="1">
      <c r="B11" s="719" t="s">
        <v>272</v>
      </c>
      <c r="C11" s="719"/>
      <c r="D11" s="720" t="e">
        <f ca="1">'Bell Wireless HIST p7'!F20</f>
        <v>#NAME?</v>
      </c>
      <c r="E11" s="721"/>
      <c r="F11" s="722">
        <f>'Bell Wireless HIST p7'!M20</f>
        <v>1652</v>
      </c>
      <c r="G11" s="723"/>
      <c r="H11" s="724" t="e">
        <f t="shared" ref="H11:H18" ca="1" si="0">IF(OR(((ABS(D11-F11)/F11))&gt;100%,((ABS(D11-F11)/F11))&lt;-100%),"n.m.",((D11-F11)/ABS(F11)))</f>
        <v>#NAME?</v>
      </c>
      <c r="I11" s="725"/>
      <c r="J11" s="720" t="e">
        <f ca="1">'Bell Wireless HIST p7'!D20</f>
        <v>#NAME?</v>
      </c>
      <c r="K11" s="721"/>
      <c r="L11" s="722">
        <f>'Bell Wireless HIST p7'!N20+'Bell Wireless HIST p7'!O20+'Bell Wireless HIST p7'!P20+'Bell Wireless HIST p7'!M20</f>
        <v>6400</v>
      </c>
      <c r="M11" s="723"/>
      <c r="N11" s="724" t="e">
        <f t="shared" ref="N11:N18" ca="1" si="1">IF(OR(((ABS(J11-L11)/L11))&gt;100%,((ABS(J11-L11)/L11))&lt;-100%),"n.m.",((J11-L11)/ABS(L11)))</f>
        <v>#NAME?</v>
      </c>
      <c r="O11" s="569"/>
      <c r="P11" s="564"/>
      <c r="Q11" s="53"/>
      <c r="R11" s="53"/>
      <c r="S11" s="53"/>
      <c r="T11" s="53"/>
      <c r="U11" s="53"/>
      <c r="V11" s="53"/>
    </row>
    <row r="12" spans="2:22" ht="18">
      <c r="B12" s="715" t="s">
        <v>209</v>
      </c>
      <c r="C12" s="715"/>
      <c r="D12" s="726" t="e">
        <f ca="1">'Bell Wireless HIST p7'!F21</f>
        <v>#NAME?</v>
      </c>
      <c r="E12" s="727"/>
      <c r="F12" s="727">
        <f>'Bell Wireless HIST p7'!M21</f>
        <v>821</v>
      </c>
      <c r="G12" s="727"/>
      <c r="H12" s="728" t="e">
        <f t="shared" ca="1" si="0"/>
        <v>#NAME?</v>
      </c>
      <c r="I12" s="729"/>
      <c r="J12" s="726" t="e">
        <f ca="1">'Bell Wireless HIST p7'!D21</f>
        <v>#NAME?</v>
      </c>
      <c r="K12" s="727"/>
      <c r="L12" s="727">
        <f>'Bell Wireless HIST p7'!N21+'Bell Wireless HIST p7'!O21+'Bell Wireless HIST p7'!P21+'Bell Wireless HIST p7'!M21</f>
        <v>2593</v>
      </c>
      <c r="M12" s="727"/>
      <c r="N12" s="728" t="e">
        <f t="shared" ca="1" si="1"/>
        <v>#NAME?</v>
      </c>
      <c r="O12" s="569"/>
      <c r="P12" s="564"/>
      <c r="Q12" s="53"/>
      <c r="R12" s="53"/>
      <c r="S12" s="53"/>
      <c r="T12" s="53"/>
      <c r="U12" s="53"/>
      <c r="V12" s="53"/>
    </row>
    <row r="13" spans="2:22" ht="18">
      <c r="B13" s="715" t="s">
        <v>210</v>
      </c>
      <c r="C13" s="715"/>
      <c r="D13" s="730" t="e">
        <f ca="1">'Bell Wireless HIST p7'!F22</f>
        <v>#NAME?</v>
      </c>
      <c r="E13" s="712"/>
      <c r="F13" s="713">
        <f>'Bell Wireless HIST p7'!M22</f>
        <v>2</v>
      </c>
      <c r="G13" s="261"/>
      <c r="H13" s="731">
        <v>0</v>
      </c>
      <c r="I13" s="718"/>
      <c r="J13" s="716" t="e">
        <f ca="1">'Bell Wireless HIST p7'!D22</f>
        <v>#NAME?</v>
      </c>
      <c r="K13" s="712"/>
      <c r="L13" s="713">
        <f>'Bell Wireless HIST p7'!N22+'Bell Wireless HIST p7'!O22+'Bell Wireless HIST p7'!P22+'Bell Wireless HIST p7'!M22</f>
        <v>6</v>
      </c>
      <c r="M13" s="261"/>
      <c r="N13" s="732" t="e">
        <f t="shared" ca="1" si="1"/>
        <v>#NAME?</v>
      </c>
      <c r="O13" s="569"/>
      <c r="P13" s="564"/>
      <c r="Q13" s="53"/>
      <c r="R13" s="53"/>
      <c r="S13" s="53"/>
      <c r="T13" s="53"/>
      <c r="U13" s="53"/>
      <c r="V13" s="53"/>
    </row>
    <row r="14" spans="2:22" s="262" customFormat="1" ht="15.75" customHeight="1">
      <c r="B14" s="719" t="s">
        <v>273</v>
      </c>
      <c r="C14" s="719"/>
      <c r="D14" s="720" t="e">
        <f ca="1">'Bell Wireless HIST p7'!F23</f>
        <v>#NAME?</v>
      </c>
      <c r="E14" s="721"/>
      <c r="F14" s="722">
        <f>'Bell Wireless HIST p7'!M23</f>
        <v>823</v>
      </c>
      <c r="G14" s="723"/>
      <c r="H14" s="724" t="e">
        <f t="shared" ca="1" si="0"/>
        <v>#NAME?</v>
      </c>
      <c r="I14" s="725"/>
      <c r="J14" s="720" t="e">
        <f ca="1">'Bell Wireless HIST p7'!D23</f>
        <v>#NAME?</v>
      </c>
      <c r="K14" s="721"/>
      <c r="L14" s="722">
        <f>'Bell Wireless HIST p7'!N23+'Bell Wireless HIST p7'!O23+'Bell Wireless HIST p7'!P23+'Bell Wireless HIST p7'!M23</f>
        <v>2599</v>
      </c>
      <c r="M14" s="723"/>
      <c r="N14" s="724" t="e">
        <f t="shared" ca="1" si="1"/>
        <v>#NAME?</v>
      </c>
      <c r="O14" s="569"/>
      <c r="P14" s="564"/>
      <c r="Q14" s="53"/>
      <c r="R14" s="53"/>
      <c r="S14" s="53"/>
      <c r="T14" s="53"/>
      <c r="U14" s="53"/>
      <c r="V14" s="53"/>
    </row>
    <row r="15" spans="2:22" ht="18">
      <c r="B15" s="733" t="s">
        <v>200</v>
      </c>
      <c r="C15" s="733"/>
      <c r="D15" s="716" t="e">
        <f ca="1">'Bell Wireless HIST p7'!F24</f>
        <v>#NAME?</v>
      </c>
      <c r="E15" s="712"/>
      <c r="F15" s="713">
        <f>'Bell Wireless HIST p7'!M24</f>
        <v>2462</v>
      </c>
      <c r="G15" s="261"/>
      <c r="H15" s="717" t="e">
        <f t="shared" ca="1" si="0"/>
        <v>#NAME?</v>
      </c>
      <c r="I15" s="718"/>
      <c r="J15" s="716" t="e">
        <f ca="1">J9+J12</f>
        <v>#NAME?</v>
      </c>
      <c r="K15" s="712"/>
      <c r="L15" s="713">
        <f>L9+L12</f>
        <v>8948</v>
      </c>
      <c r="M15" s="261"/>
      <c r="N15" s="717" t="e">
        <f t="shared" ca="1" si="1"/>
        <v>#NAME?</v>
      </c>
      <c r="O15" s="569"/>
      <c r="P15" s="564"/>
      <c r="Q15" s="53"/>
      <c r="R15" s="53"/>
      <c r="S15" s="53"/>
      <c r="T15" s="53"/>
      <c r="U15" s="53"/>
      <c r="V15" s="53"/>
    </row>
    <row r="16" spans="2:22" s="262" customFormat="1" ht="15.75" customHeight="1">
      <c r="B16" s="734" t="s">
        <v>201</v>
      </c>
      <c r="C16" s="734"/>
      <c r="D16" s="735" t="e">
        <f ca="1">'Bell Wireless HIST p7'!F26</f>
        <v>#NAME?</v>
      </c>
      <c r="E16" s="736"/>
      <c r="F16" s="723">
        <f>'Bell Wireless HIST p7'!M26</f>
        <v>2475</v>
      </c>
      <c r="G16" s="723"/>
      <c r="H16" s="737" t="e">
        <f t="shared" ca="1" si="0"/>
        <v>#NAME?</v>
      </c>
      <c r="I16" s="725"/>
      <c r="J16" s="735" t="e">
        <f ca="1">'Bell Wireless HIST p7'!D26</f>
        <v>#NAME?</v>
      </c>
      <c r="K16" s="736"/>
      <c r="L16" s="723">
        <f>'Bell Wireless HIST p7'!N26+'Bell Wireless HIST p7'!O26+'Bell Wireless HIST p7'!P26+'Bell Wireless HIST p7'!M26</f>
        <v>8999</v>
      </c>
      <c r="M16" s="723"/>
      <c r="N16" s="737" t="e">
        <f t="shared" ca="1" si="1"/>
        <v>#NAME?</v>
      </c>
      <c r="O16" s="569"/>
      <c r="P16" s="564"/>
      <c r="Q16" s="53"/>
      <c r="R16" s="53"/>
      <c r="S16" s="53"/>
      <c r="T16" s="53"/>
      <c r="U16" s="53"/>
      <c r="V16" s="53"/>
    </row>
    <row r="17" spans="1:22" ht="15.75" customHeight="1">
      <c r="B17" s="287" t="s">
        <v>137</v>
      </c>
      <c r="C17" s="287"/>
      <c r="D17" s="738" t="e">
        <f ca="1">'Bell Wireless HIST p7'!F27</f>
        <v>#NAME?</v>
      </c>
      <c r="E17" s="727"/>
      <c r="F17" s="727">
        <f>'Bell Wireless HIST p7'!M27</f>
        <v>-1524</v>
      </c>
      <c r="G17" s="727"/>
      <c r="H17" s="732" t="e">
        <f t="shared" ca="1" si="0"/>
        <v>#NAME?</v>
      </c>
      <c r="I17" s="727"/>
      <c r="J17" s="738" t="e">
        <f ca="1">'Bell Wireless HIST p7'!D27</f>
        <v>#NAME?</v>
      </c>
      <c r="K17" s="727"/>
      <c r="L17" s="727">
        <f>'Bell Wireless HIST p7'!N27+'Bell Wireless HIST p7'!O27+'Bell Wireless HIST p7'!P27+'Bell Wireless HIST p7'!M27</f>
        <v>-5146</v>
      </c>
      <c r="M17" s="727"/>
      <c r="N17" s="732" t="e">
        <f t="shared" ca="1" si="1"/>
        <v>#NAME?</v>
      </c>
      <c r="O17" s="569"/>
      <c r="P17" s="564"/>
      <c r="Q17" s="53"/>
      <c r="R17" s="53"/>
      <c r="S17" s="53"/>
      <c r="T17" s="53"/>
      <c r="U17" s="53"/>
      <c r="V17" s="53"/>
    </row>
    <row r="18" spans="1:22" ht="17.25" customHeight="1">
      <c r="B18" s="733" t="s">
        <v>98</v>
      </c>
      <c r="C18" s="733"/>
      <c r="D18" s="739" t="e">
        <f ca="1">'Bell Wireless HIST p7'!F28</f>
        <v>#NAME?</v>
      </c>
      <c r="E18" s="740"/>
      <c r="F18" s="741">
        <f>'Bell Wireless HIST p7'!M28</f>
        <v>951</v>
      </c>
      <c r="G18" s="742"/>
      <c r="H18" s="743" t="e">
        <f t="shared" ca="1" si="0"/>
        <v>#NAME?</v>
      </c>
      <c r="I18" s="718"/>
      <c r="J18" s="739" t="e">
        <f ca="1">'Bell Wireless HIST p7'!D28</f>
        <v>#NAME?</v>
      </c>
      <c r="K18" s="740"/>
      <c r="L18" s="741">
        <f>'Bell Wireless HIST p7'!N28+'Bell Wireless HIST p7'!O28+'Bell Wireless HIST p7'!P28+'Bell Wireless HIST p7'!M28</f>
        <v>3853</v>
      </c>
      <c r="M18" s="742"/>
      <c r="N18" s="743" t="e">
        <f t="shared" ca="1" si="1"/>
        <v>#NAME?</v>
      </c>
      <c r="O18" s="569"/>
      <c r="P18" s="564"/>
      <c r="Q18" s="53"/>
      <c r="R18" s="53"/>
      <c r="S18" s="53"/>
      <c r="T18" s="53"/>
      <c r="U18" s="53"/>
      <c r="V18" s="53"/>
    </row>
    <row r="19" spans="1:22" s="103" customFormat="1" ht="17.25" customHeight="1">
      <c r="B19" s="744" t="s">
        <v>179</v>
      </c>
      <c r="C19" s="744"/>
      <c r="D19" s="745" t="e">
        <f ca="1">'Bell Wireless HIST p7'!F29</f>
        <v>#NAME?</v>
      </c>
      <c r="E19" s="746"/>
      <c r="F19" s="747">
        <f>'Bell Wireless HIST p7'!M29</f>
        <v>0.38424242424242422</v>
      </c>
      <c r="G19" s="748"/>
      <c r="H19" s="749" t="e">
        <f ca="1">((ROUND(D19,3)-ROUND(F19,3))*100)</f>
        <v>#NAME?</v>
      </c>
      <c r="I19" s="750"/>
      <c r="J19" s="745" t="e">
        <f ca="1">'Bell Wireless HIST p7'!D29</f>
        <v>#NAME?</v>
      </c>
      <c r="K19" s="746"/>
      <c r="L19" s="747">
        <f>L18/L16</f>
        <v>0.42815868429825538</v>
      </c>
      <c r="M19" s="748"/>
      <c r="N19" s="749" t="e">
        <f ca="1">((ROUND(J19,3)-ROUND(L19,3))*100)</f>
        <v>#NAME?</v>
      </c>
      <c r="O19" s="569"/>
      <c r="P19" s="564"/>
      <c r="Q19" s="53"/>
      <c r="R19" s="53"/>
      <c r="S19" s="53"/>
      <c r="T19" s="53"/>
      <c r="U19" s="53"/>
      <c r="V19" s="53"/>
    </row>
    <row r="20" spans="1:22" ht="23.25" customHeight="1">
      <c r="B20" s="287" t="s">
        <v>78</v>
      </c>
      <c r="C20" s="287"/>
      <c r="D20" s="751">
        <f>'Bell Wireless HIST p7'!F33</f>
        <v>308</v>
      </c>
      <c r="E20" s="752"/>
      <c r="F20" s="753">
        <f>'Bell Wireless HIST p7'!M33</f>
        <v>273</v>
      </c>
      <c r="G20" s="754"/>
      <c r="H20" s="755">
        <f>IF(OR(((ABS(F20-D20)/F20))&gt;=100%,((ABS(F20-D20)/F20))&lt;=-100%),"n.m.",((F20-D20)/ABS(F20)))</f>
        <v>-0.12820512820512819</v>
      </c>
      <c r="I20" s="756"/>
      <c r="J20" s="757">
        <f>'Bell Wireless HIST p7'!D33</f>
        <v>1084</v>
      </c>
      <c r="K20" s="752"/>
      <c r="L20" s="753">
        <f>'Bell Wireless HIST p7'!N33+'Bell Wireless HIST p7'!O33+'Bell Wireless HIST p7'!P33+'Bell Wireless HIST p7'!M33</f>
        <v>1120</v>
      </c>
      <c r="M20" s="754"/>
      <c r="N20" s="755">
        <f>IF(OR(((ABS(L20-J20)/L20))&gt;=100%,((ABS(L20-J20)/L20))&lt;=-100%),"n.m.",((L20-J20)/ABS(L20)))</f>
        <v>3.214285714285714E-2</v>
      </c>
      <c r="O20" s="569"/>
      <c r="P20" s="564"/>
      <c r="Q20" s="53"/>
      <c r="R20" s="53"/>
      <c r="S20" s="53"/>
      <c r="T20" s="53"/>
      <c r="U20" s="53"/>
      <c r="V20" s="53"/>
    </row>
    <row r="21" spans="1:22" s="264" customFormat="1" ht="18.75">
      <c r="B21" s="758" t="s">
        <v>157</v>
      </c>
      <c r="C21" s="758"/>
      <c r="D21" s="759" t="e">
        <f ca="1">'Bell Wireless HIST p7'!F34</f>
        <v>#NAME?</v>
      </c>
      <c r="E21" s="760"/>
      <c r="F21" s="761">
        <f>'Bell Wireless HIST p7'!M34</f>
        <v>0.11030303030303031</v>
      </c>
      <c r="G21" s="762"/>
      <c r="H21" s="763" t="e">
        <f ca="1">((ROUND(F21,3)-ROUND(D21,3))*100)</f>
        <v>#NAME?</v>
      </c>
      <c r="I21" s="764"/>
      <c r="J21" s="759" t="e">
        <f ca="1">'Bell Wireless HIST p7'!D34</f>
        <v>#NAME?</v>
      </c>
      <c r="K21" s="760"/>
      <c r="L21" s="761">
        <f>L20/L16</f>
        <v>0.12445827314146016</v>
      </c>
      <c r="M21" s="762"/>
      <c r="N21" s="763" t="e">
        <f ca="1">((ROUND(L21,3)-ROUND(J21,3))*100)</f>
        <v>#NAME?</v>
      </c>
      <c r="O21" s="569"/>
      <c r="P21" s="564"/>
      <c r="Q21" s="53"/>
      <c r="R21" s="53"/>
      <c r="S21" s="53"/>
      <c r="T21" s="53"/>
      <c r="U21" s="53"/>
      <c r="V21" s="53"/>
    </row>
    <row r="22" spans="1:22" s="264" customFormat="1" ht="8.25" customHeight="1">
      <c r="B22" s="758"/>
      <c r="C22" s="765"/>
      <c r="D22" s="759"/>
      <c r="E22" s="760"/>
      <c r="F22" s="761"/>
      <c r="G22" s="762"/>
      <c r="H22" s="766"/>
      <c r="I22" s="767"/>
      <c r="J22" s="759"/>
      <c r="K22" s="760"/>
      <c r="L22" s="761"/>
      <c r="M22" s="762"/>
      <c r="N22" s="766"/>
      <c r="O22" s="569"/>
      <c r="P22" s="564"/>
      <c r="Q22" s="53"/>
      <c r="R22" s="53"/>
      <c r="S22" s="53"/>
      <c r="T22" s="53"/>
      <c r="U22" s="53"/>
      <c r="V22" s="53"/>
    </row>
    <row r="23" spans="1:22" s="264" customFormat="1" ht="19.5" customHeight="1">
      <c r="A23" s="266"/>
      <c r="B23" s="768" t="s">
        <v>317</v>
      </c>
      <c r="C23" s="768"/>
      <c r="D23" s="769"/>
      <c r="E23" s="770"/>
      <c r="F23" s="771"/>
      <c r="G23" s="772"/>
      <c r="H23" s="773"/>
      <c r="I23" s="774"/>
      <c r="J23" s="769"/>
      <c r="K23" s="770"/>
      <c r="L23" s="771"/>
      <c r="M23" s="772"/>
      <c r="N23" s="773"/>
      <c r="O23" s="569"/>
      <c r="P23" s="564"/>
      <c r="Q23" s="53"/>
      <c r="R23" s="53"/>
      <c r="S23" s="53"/>
      <c r="T23" s="53"/>
      <c r="U23" s="53"/>
      <c r="V23" s="53"/>
    </row>
    <row r="24" spans="1:22" s="264" customFormat="1" ht="18.75">
      <c r="B24" s="685" t="s">
        <v>250</v>
      </c>
      <c r="C24" s="685"/>
      <c r="D24" s="775">
        <f>'Bell Wireless HIST p7'!F37</f>
        <v>605034</v>
      </c>
      <c r="E24" s="776"/>
      <c r="F24" s="713">
        <f>'Bell Wireless HIST p7'!M37</f>
        <v>495076</v>
      </c>
      <c r="G24" s="777"/>
      <c r="H24" s="778">
        <f t="shared" ref="H24:H32" si="2">IF(OR(((ABS(D24-F24)/F24))&gt;100%,((ABS(D24-F24)/F24))&lt;-100%),"n.m.",((D24-F24)/ABS(F24)))</f>
        <v>0.22210327303282729</v>
      </c>
      <c r="I24" s="767"/>
      <c r="J24" s="775">
        <f>'Bell Wireless HIST p7'!D37</f>
        <v>1953912</v>
      </c>
      <c r="K24" s="776"/>
      <c r="L24" s="713">
        <f>'Bell Wireless HIST p7'!N37+'Bell Wireless HIST p7'!O37+'Bell Wireless HIST p7'!P37+'Bell Wireless HIST p7'!M37</f>
        <v>1653771</v>
      </c>
      <c r="M24" s="777"/>
      <c r="N24" s="778">
        <f t="shared" ref="N24:N33" si="3">IF(OR(((ABS(J24-L24)/L24))&gt;100%,((ABS(J24-L24)/L24))&lt;-100%),"n.m.",((J24-L24)/ABS(L24)))</f>
        <v>0.18148885184224417</v>
      </c>
      <c r="O24" s="569"/>
      <c r="P24" s="564"/>
      <c r="Q24" s="53"/>
      <c r="R24" s="53"/>
      <c r="S24" s="53"/>
      <c r="T24" s="53"/>
      <c r="U24" s="53"/>
      <c r="V24" s="53"/>
    </row>
    <row r="25" spans="1:22" s="264" customFormat="1" ht="18.75">
      <c r="B25" s="779" t="s">
        <v>243</v>
      </c>
      <c r="C25" s="779"/>
      <c r="D25" s="775">
        <f>'Bell Wireless HIST p7'!F38</f>
        <v>467294</v>
      </c>
      <c r="E25" s="776"/>
      <c r="F25" s="713">
        <f>'Bell Wireless HIST p7'!M38</f>
        <v>373621</v>
      </c>
      <c r="G25" s="777"/>
      <c r="H25" s="778">
        <f t="shared" si="2"/>
        <v>0.25071663530690191</v>
      </c>
      <c r="I25" s="767"/>
      <c r="J25" s="775">
        <f>'Bell Wireless HIST p7'!D38</f>
        <v>1355772</v>
      </c>
      <c r="K25" s="776"/>
      <c r="L25" s="713">
        <f>'Bell Wireless HIST p7'!N38+'Bell Wireless HIST p7'!O38+'Bell Wireless HIST p7'!P38+'Bell Wireless HIST p7'!M38</f>
        <v>1201659</v>
      </c>
      <c r="M25" s="777"/>
      <c r="N25" s="778">
        <f t="shared" si="3"/>
        <v>0.12825019410664756</v>
      </c>
      <c r="O25" s="569"/>
      <c r="P25" s="564"/>
      <c r="Q25" s="53"/>
      <c r="R25" s="53"/>
      <c r="S25" s="53"/>
      <c r="T25" s="53"/>
      <c r="U25" s="53"/>
      <c r="V25" s="53"/>
    </row>
    <row r="26" spans="1:22" s="264" customFormat="1" ht="18.75">
      <c r="B26" s="780" t="s">
        <v>244</v>
      </c>
      <c r="C26" s="780"/>
      <c r="D26" s="775">
        <f>'Bell Wireless HIST p7'!F39</f>
        <v>137740</v>
      </c>
      <c r="E26" s="781"/>
      <c r="F26" s="782">
        <f>'Bell Wireless HIST p7'!M39</f>
        <v>121455</v>
      </c>
      <c r="G26" s="777"/>
      <c r="H26" s="783">
        <f t="shared" si="2"/>
        <v>0.13408258202626488</v>
      </c>
      <c r="I26" s="767"/>
      <c r="J26" s="775">
        <f>'Bell Wireless HIST p7'!D39</f>
        <v>598140</v>
      </c>
      <c r="K26" s="781"/>
      <c r="L26" s="713">
        <f>'Bell Wireless HIST p7'!N39+'Bell Wireless HIST p7'!O39+'Bell Wireless HIST p7'!P39+'Bell Wireless HIST p7'!M39</f>
        <v>452112</v>
      </c>
      <c r="M26" s="777"/>
      <c r="N26" s="783">
        <f t="shared" si="3"/>
        <v>0.32299076335067417</v>
      </c>
      <c r="O26" s="569"/>
      <c r="P26" s="564"/>
      <c r="Q26" s="53"/>
      <c r="R26" s="53"/>
      <c r="S26" s="53"/>
      <c r="T26" s="53"/>
      <c r="U26" s="53"/>
      <c r="V26" s="53"/>
    </row>
    <row r="27" spans="1:22" s="264" customFormat="1" ht="18.75">
      <c r="B27" s="685" t="s">
        <v>251</v>
      </c>
      <c r="C27" s="685"/>
      <c r="D27" s="784">
        <f>'Bell Wireless HIST p7'!F40</f>
        <v>122621</v>
      </c>
      <c r="E27" s="776"/>
      <c r="F27" s="727">
        <f>'Bell Wireless HIST p7'!M40</f>
        <v>109726</v>
      </c>
      <c r="G27" s="777"/>
      <c r="H27" s="778">
        <f t="shared" si="2"/>
        <v>0.11752000437453293</v>
      </c>
      <c r="I27" s="767"/>
      <c r="J27" s="784">
        <f>'Bell Wireless HIST p7'!D40</f>
        <v>489901</v>
      </c>
      <c r="K27" s="776"/>
      <c r="L27" s="785">
        <f>'Bell Wireless HIST p7'!N40+'Bell Wireless HIST p7'!O40+'Bell Wireless HIST p7'!P40+'Bell Wireless HIST p7'!M40</f>
        <v>294842</v>
      </c>
      <c r="M27" s="777"/>
      <c r="N27" s="778">
        <f t="shared" si="3"/>
        <v>0.6615712822460843</v>
      </c>
      <c r="O27" s="569"/>
      <c r="P27" s="564"/>
      <c r="Q27" s="53"/>
      <c r="R27" s="53"/>
      <c r="S27" s="53"/>
      <c r="T27" s="53"/>
      <c r="U27" s="53"/>
      <c r="V27" s="53"/>
    </row>
    <row r="28" spans="1:22" s="264" customFormat="1" ht="18.75">
      <c r="B28" s="779" t="s">
        <v>243</v>
      </c>
      <c r="C28" s="779"/>
      <c r="D28" s="775">
        <f>'Bell Wireless HIST p7'!F41</f>
        <v>154617</v>
      </c>
      <c r="E28" s="776"/>
      <c r="F28" s="727">
        <f>'Bell Wireless HIST p7'!M41</f>
        <v>109527</v>
      </c>
      <c r="G28" s="777"/>
      <c r="H28" s="778">
        <f t="shared" si="2"/>
        <v>0.41167931195047797</v>
      </c>
      <c r="I28" s="767"/>
      <c r="J28" s="775">
        <f>'Bell Wireless HIST p7'!D41</f>
        <v>439842</v>
      </c>
      <c r="K28" s="776"/>
      <c r="L28" s="713">
        <f>'Bell Wireless HIST p7'!N41+'Bell Wireless HIST p7'!O41+'Bell Wireless HIST p7'!P41+'Bell Wireless HIST p7'!M41</f>
        <v>301706</v>
      </c>
      <c r="M28" s="777"/>
      <c r="N28" s="778">
        <f t="shared" si="3"/>
        <v>0.45784969473593501</v>
      </c>
      <c r="O28" s="265"/>
      <c r="P28" s="683"/>
    </row>
    <row r="29" spans="1:22" s="264" customFormat="1" ht="18.75">
      <c r="B29" s="780" t="s">
        <v>244</v>
      </c>
      <c r="C29" s="780"/>
      <c r="D29" s="775">
        <f>'Bell Wireless HIST p7'!F42</f>
        <v>-31996</v>
      </c>
      <c r="E29" s="781"/>
      <c r="F29" s="786">
        <f>'Bell Wireless HIST p7'!M42</f>
        <v>199</v>
      </c>
      <c r="G29" s="777"/>
      <c r="H29" s="783" t="str">
        <f t="shared" si="2"/>
        <v>n.m.</v>
      </c>
      <c r="I29" s="767"/>
      <c r="J29" s="775">
        <f>'Bell Wireless HIST p7'!D42</f>
        <v>50059</v>
      </c>
      <c r="K29" s="781"/>
      <c r="L29" s="786">
        <f>'Bell Wireless HIST p7'!N42+'Bell Wireless HIST p7'!O42+'Bell Wireless HIST p7'!P42+'Bell Wireless HIST p7'!M42</f>
        <v>-6864</v>
      </c>
      <c r="M29" s="777"/>
      <c r="N29" s="783" t="str">
        <f t="shared" si="3"/>
        <v>n.m.</v>
      </c>
      <c r="O29" s="265"/>
      <c r="P29" s="683"/>
    </row>
    <row r="30" spans="1:22" s="264" customFormat="1" ht="18.75">
      <c r="B30" s="685" t="s">
        <v>245</v>
      </c>
      <c r="C30" s="685"/>
      <c r="D30" s="787">
        <f>'Bell Wireless HIST p7'!F43</f>
        <v>9949086</v>
      </c>
      <c r="E30" s="776"/>
      <c r="F30" s="727">
        <f>'Bell Wireless HIST p7'!M43</f>
        <v>9459185.1253664009</v>
      </c>
      <c r="G30" s="777"/>
      <c r="H30" s="778">
        <f t="shared" si="2"/>
        <v>5.179102302584683E-2</v>
      </c>
      <c r="I30" s="767"/>
      <c r="J30" s="787">
        <f>'Bell Wireless HIST p7'!D43</f>
        <v>9949086</v>
      </c>
      <c r="K30" s="776"/>
      <c r="L30" s="788">
        <f>F30</f>
        <v>9459185.1253664009</v>
      </c>
      <c r="M30" s="777"/>
      <c r="N30" s="778">
        <f t="shared" si="3"/>
        <v>5.179102302584683E-2</v>
      </c>
      <c r="O30" s="265"/>
      <c r="P30" s="683"/>
    </row>
    <row r="31" spans="1:22" s="264" customFormat="1" ht="18.75">
      <c r="B31" s="789" t="s">
        <v>243</v>
      </c>
      <c r="C31" s="789"/>
      <c r="D31" s="790">
        <f>'Bell Wireless HIST p7'!F44</f>
        <v>9069887</v>
      </c>
      <c r="E31" s="776"/>
      <c r="F31" s="727">
        <f>'Bell Wireless HIST p7'!M44</f>
        <v>8630045.2253664006</v>
      </c>
      <c r="G31" s="777"/>
      <c r="H31" s="778">
        <f t="shared" si="2"/>
        <v>5.0966334839215789E-2</v>
      </c>
      <c r="I31" s="767"/>
      <c r="J31" s="790">
        <f>'Bell Wireless HIST p7'!D44</f>
        <v>9069887</v>
      </c>
      <c r="K31" s="776"/>
      <c r="L31" s="727">
        <f t="shared" ref="L31:L32" si="4">F31</f>
        <v>8630045.2253664006</v>
      </c>
      <c r="M31" s="777"/>
      <c r="N31" s="778">
        <f t="shared" si="3"/>
        <v>5.0966334839215789E-2</v>
      </c>
      <c r="O31" s="265"/>
      <c r="P31" s="683"/>
    </row>
    <row r="32" spans="1:22" s="264" customFormat="1" ht="18.75">
      <c r="B32" s="780" t="s">
        <v>244</v>
      </c>
      <c r="C32" s="780"/>
      <c r="D32" s="790">
        <f>'Bell Wireless HIST p7'!F45</f>
        <v>879199</v>
      </c>
      <c r="E32" s="781"/>
      <c r="F32" s="786">
        <f>'Bell Wireless HIST p7'!M45</f>
        <v>829139.9</v>
      </c>
      <c r="G32" s="564"/>
      <c r="H32" s="791">
        <f t="shared" si="2"/>
        <v>6.0374732900925376E-2</v>
      </c>
      <c r="I32" s="767"/>
      <c r="J32" s="790">
        <f>'Bell Wireless HIST p7'!D45</f>
        <v>879199</v>
      </c>
      <c r="K32" s="781"/>
      <c r="L32" s="786">
        <f t="shared" si="4"/>
        <v>829139.9</v>
      </c>
      <c r="M32" s="564"/>
      <c r="N32" s="791">
        <f t="shared" si="3"/>
        <v>6.0374732900925376E-2</v>
      </c>
      <c r="O32" s="265"/>
      <c r="P32" s="683"/>
    </row>
    <row r="33" spans="1:18" s="264" customFormat="1" ht="21.4" customHeight="1">
      <c r="B33" s="792" t="s">
        <v>318</v>
      </c>
      <c r="C33" s="792"/>
      <c r="D33" s="793">
        <f>'Bell Wireless HIST p7'!F46</f>
        <v>58.88</v>
      </c>
      <c r="E33" s="794"/>
      <c r="F33" s="795">
        <f>'Bell Wireless HIST p7'!M46</f>
        <v>58.608488800000003</v>
      </c>
      <c r="G33" s="564"/>
      <c r="H33" s="796">
        <f>IF(OR(((ABS(D33-F33)/F33))&gt;100%,((ABS(D33-F33)/F33))&lt;-100%),"n.m.",((D33-F33)/ABS(F33)))</f>
        <v>4.6326258458313811E-3</v>
      </c>
      <c r="I33" s="767"/>
      <c r="J33" s="793">
        <f>'Bell Wireless HIST p7'!D46</f>
        <v>59.3</v>
      </c>
      <c r="K33" s="794"/>
      <c r="L33" s="797">
        <f>'Bell Wireless HIST p7'!K46</f>
        <v>57.664423800000002</v>
      </c>
      <c r="M33" s="564"/>
      <c r="N33" s="796">
        <f t="shared" si="3"/>
        <v>2.8363696231019923E-2</v>
      </c>
      <c r="O33" s="265"/>
      <c r="P33" s="683"/>
    </row>
    <row r="34" spans="1:18" s="264" customFormat="1" ht="21.4" hidden="1" customHeight="1">
      <c r="B34" s="685"/>
      <c r="C34" s="685"/>
      <c r="D34" s="798"/>
      <c r="E34" s="776"/>
      <c r="F34" s="799"/>
      <c r="G34" s="564"/>
      <c r="H34" s="778"/>
      <c r="I34" s="767"/>
      <c r="J34" s="798"/>
      <c r="K34" s="776"/>
      <c r="L34" s="799"/>
      <c r="M34" s="564"/>
      <c r="N34" s="778"/>
      <c r="O34" s="265"/>
      <c r="P34" s="683"/>
    </row>
    <row r="35" spans="1:18" s="264" customFormat="1" ht="21">
      <c r="B35" s="685" t="s">
        <v>319</v>
      </c>
      <c r="C35" s="685"/>
      <c r="D35" s="800">
        <f>'Bell Wireless HIST p7'!F48</f>
        <v>1.6299999999999999E-2</v>
      </c>
      <c r="E35" s="776"/>
      <c r="F35" s="801">
        <f>'Bell Wireless HIST p7'!M48</f>
        <v>1.37295E-2</v>
      </c>
      <c r="G35" s="564"/>
      <c r="H35" s="802">
        <f>((ROUND(F35,4)-ROUND(D35,4))*100)</f>
        <v>-0.25999999999999979</v>
      </c>
      <c r="I35" s="767"/>
      <c r="J35" s="800">
        <f>'Bell Wireless HIST p7'!D48</f>
        <v>1.2699999999999999E-2</v>
      </c>
      <c r="K35" s="776"/>
      <c r="L35" s="801">
        <f>'Bell Wireless HIST p7'!K48</f>
        <v>1.23074E-2</v>
      </c>
      <c r="M35" s="564"/>
      <c r="N35" s="802">
        <f>((ROUND(L35,4)-ROUND(J35,4))*100)</f>
        <v>-3.9999999999999931E-2</v>
      </c>
      <c r="O35" s="265"/>
      <c r="P35" s="683"/>
    </row>
    <row r="36" spans="1:18" s="264" customFormat="1" ht="18.75">
      <c r="B36" s="779" t="s">
        <v>243</v>
      </c>
      <c r="C36" s="779"/>
      <c r="D36" s="800">
        <f>'Bell Wireless HIST p7'!F49</f>
        <v>1.2200000000000001E-2</v>
      </c>
      <c r="E36" s="776"/>
      <c r="F36" s="801">
        <f>'Bell Wireless HIST p7'!M49</f>
        <v>1.0782E-2</v>
      </c>
      <c r="G36" s="564"/>
      <c r="H36" s="802">
        <f t="shared" ref="H36:H37" si="5">((ROUND(F36,4)-ROUND(D36,4))*100)</f>
        <v>-0.14000000000000001</v>
      </c>
      <c r="I36" s="767"/>
      <c r="J36" s="800">
        <f>'Bell Wireless HIST p7'!D49</f>
        <v>9.1999999999999998E-3</v>
      </c>
      <c r="K36" s="776"/>
      <c r="L36" s="801">
        <f>'Bell Wireless HIST p7'!K49</f>
        <v>9.3212E-3</v>
      </c>
      <c r="M36" s="564"/>
      <c r="N36" s="802">
        <f t="shared" ref="N36:N37" si="6">((ROUND(L36,4)-ROUND(J36,4))*100)</f>
        <v>9.9999999999999395E-3</v>
      </c>
      <c r="O36" s="265"/>
      <c r="P36" s="683"/>
    </row>
    <row r="37" spans="1:18" s="264" customFormat="1" ht="18.75">
      <c r="B37" s="789" t="s">
        <v>244</v>
      </c>
      <c r="C37" s="789"/>
      <c r="D37" s="800">
        <f>'Bell Wireless HIST p7'!F50</f>
        <v>5.74E-2</v>
      </c>
      <c r="E37" s="803"/>
      <c r="F37" s="801">
        <f>'Bell Wireless HIST p7'!M50</f>
        <v>4.4151200000000002E-2</v>
      </c>
      <c r="G37" s="804"/>
      <c r="H37" s="802">
        <f t="shared" si="5"/>
        <v>-1.3199999999999996</v>
      </c>
      <c r="I37" s="767"/>
      <c r="J37" s="800">
        <f>'Bell Wireless HIST p7'!D50</f>
        <v>4.8500000000000001E-2</v>
      </c>
      <c r="K37" s="803"/>
      <c r="L37" s="801">
        <f>'Bell Wireless HIST p7'!K50</f>
        <v>4.3075099999999998E-2</v>
      </c>
      <c r="M37" s="804"/>
      <c r="N37" s="802">
        <f t="shared" si="6"/>
        <v>-0.54000000000000026</v>
      </c>
      <c r="O37" s="265"/>
      <c r="P37" s="683"/>
    </row>
    <row r="38" spans="1:18" s="103" customFormat="1" ht="21.75">
      <c r="A38" s="267"/>
      <c r="B38" s="768" t="s">
        <v>320</v>
      </c>
      <c r="C38" s="768"/>
      <c r="D38" s="805"/>
      <c r="E38" s="806"/>
      <c r="F38" s="807"/>
      <c r="G38" s="808"/>
      <c r="H38" s="809"/>
      <c r="I38" s="810"/>
      <c r="J38" s="805"/>
      <c r="K38" s="806"/>
      <c r="L38" s="807"/>
      <c r="M38" s="808"/>
      <c r="N38" s="809"/>
      <c r="O38" s="268"/>
      <c r="P38" s="289"/>
    </row>
    <row r="39" spans="1:18" s="264" customFormat="1" ht="18.75">
      <c r="B39" s="685" t="s">
        <v>304</v>
      </c>
      <c r="C39" s="685"/>
      <c r="D39" s="775">
        <f>'Bell Wireless HIST p7'!F52</f>
        <v>104447</v>
      </c>
      <c r="E39" s="803"/>
      <c r="F39" s="713">
        <f>'Bell Wireless HIST p7'!M52</f>
        <v>38998</v>
      </c>
      <c r="G39" s="804"/>
      <c r="H39" s="778" t="str">
        <f t="shared" ref="H39:H40" si="7">IF(OR(((ABS(D39-F39)/F39))&gt;100%,((ABS(D39-F39)/F39))&lt;-100%),"n.m.",((D39-F39)/ABS(F39)))</f>
        <v>n.m.</v>
      </c>
      <c r="I39" s="767"/>
      <c r="J39" s="775">
        <f>'Bell Wireless HIST p7'!D52</f>
        <v>202024</v>
      </c>
      <c r="K39" s="803"/>
      <c r="L39" s="713">
        <f>'Bell Wireless HIST p7'!N52+'Bell Wireless HIST p7'!O52+'Bell Wireless HIST p7'!P52+'Bell Wireless HIST p7'!M52</f>
        <v>193641</v>
      </c>
      <c r="M39" s="804"/>
      <c r="N39" s="778">
        <f t="shared" ref="N39:N40" si="8">IF(OR(((ABS(J39-L39)/L39))&gt;100%,((ABS(J39-L39)/L39))&lt;-100%),"n.m.",((J39-L39)/ABS(L39)))</f>
        <v>4.3291451707024857E-2</v>
      </c>
      <c r="O39" s="265"/>
      <c r="P39" s="683"/>
    </row>
    <row r="40" spans="1:18" s="264" customFormat="1" ht="19.5" thickBot="1">
      <c r="A40" s="269"/>
      <c r="B40" s="685" t="s">
        <v>246</v>
      </c>
      <c r="C40" s="685"/>
      <c r="D40" s="811">
        <f>'Bell Wireless HIST p7'!F53</f>
        <v>2451818</v>
      </c>
      <c r="E40" s="803"/>
      <c r="F40" s="812">
        <f>'Bell Wireless HIST p7'!M53</f>
        <v>2249794</v>
      </c>
      <c r="G40" s="804"/>
      <c r="H40" s="778">
        <f t="shared" si="7"/>
        <v>8.9796665828071373E-2</v>
      </c>
      <c r="I40" s="764"/>
      <c r="J40" s="811">
        <f>'Bell Wireless HIST p7'!D53</f>
        <v>2451818</v>
      </c>
      <c r="K40" s="803"/>
      <c r="L40" s="713">
        <f>'Bell Wireless HIST p7'!K53</f>
        <v>2249794</v>
      </c>
      <c r="M40" s="804"/>
      <c r="N40" s="778">
        <f t="shared" si="8"/>
        <v>8.9796665828071373E-2</v>
      </c>
      <c r="O40" s="270"/>
      <c r="P40" s="684"/>
      <c r="Q40" s="269"/>
      <c r="R40" s="269"/>
    </row>
    <row r="41" spans="1:18" s="264" customFormat="1" ht="9" customHeight="1" thickTop="1">
      <c r="A41" s="269"/>
      <c r="B41" s="681"/>
      <c r="C41" s="681"/>
      <c r="D41" s="681"/>
      <c r="E41" s="681"/>
      <c r="F41" s="681"/>
      <c r="G41" s="681"/>
      <c r="H41" s="681"/>
      <c r="I41" s="271"/>
      <c r="J41" s="681"/>
      <c r="K41" s="272"/>
      <c r="L41" s="272"/>
      <c r="M41" s="273"/>
      <c r="N41" s="270"/>
      <c r="O41" s="270"/>
      <c r="P41" s="684"/>
      <c r="Q41" s="269"/>
      <c r="R41" s="269"/>
    </row>
    <row r="42" spans="1:18" ht="18.75" customHeight="1">
      <c r="A42" s="274"/>
      <c r="B42" s="686" t="s">
        <v>76</v>
      </c>
      <c r="C42" s="687"/>
      <c r="D42" s="688"/>
      <c r="E42" s="688"/>
      <c r="F42" s="688"/>
      <c r="G42" s="688"/>
      <c r="H42" s="688"/>
      <c r="I42" s="689"/>
      <c r="J42" s="690"/>
      <c r="K42" s="690"/>
      <c r="L42" s="690"/>
      <c r="M42" s="690"/>
      <c r="N42" s="690"/>
      <c r="O42" s="274"/>
      <c r="P42" s="685"/>
      <c r="Q42" s="274"/>
      <c r="R42" s="274"/>
    </row>
    <row r="43" spans="1:18" ht="7.5" customHeight="1">
      <c r="A43" s="274"/>
      <c r="B43" s="691"/>
      <c r="C43" s="692"/>
      <c r="D43" s="688"/>
      <c r="E43" s="688"/>
      <c r="F43" s="688"/>
      <c r="G43" s="688"/>
      <c r="H43" s="688"/>
      <c r="I43" s="689"/>
      <c r="J43" s="690"/>
      <c r="K43" s="690"/>
      <c r="L43" s="690"/>
      <c r="M43" s="690"/>
      <c r="N43" s="690"/>
      <c r="O43" s="274"/>
      <c r="P43" s="685"/>
      <c r="Q43" s="274"/>
      <c r="R43" s="274"/>
    </row>
    <row r="44" spans="1:18" ht="31.5" customHeight="1">
      <c r="A44" s="274"/>
      <c r="B44" s="693" t="s">
        <v>242</v>
      </c>
      <c r="C44" s="1574" t="s">
        <v>289</v>
      </c>
      <c r="D44" s="1574"/>
      <c r="E44" s="1574"/>
      <c r="F44" s="1574"/>
      <c r="G44" s="1574"/>
      <c r="H44" s="1574"/>
      <c r="I44" s="1574"/>
      <c r="J44" s="1574"/>
      <c r="K44" s="1574"/>
      <c r="L44" s="1574"/>
      <c r="M44" s="1574"/>
      <c r="N44" s="1574"/>
      <c r="O44" s="681"/>
      <c r="P44" s="685"/>
      <c r="Q44" s="274"/>
      <c r="R44" s="274"/>
    </row>
    <row r="45" spans="1:18" s="275" customFormat="1" ht="20.25" hidden="1" customHeight="1">
      <c r="B45" s="654" t="s">
        <v>300</v>
      </c>
      <c r="C45" s="1575" t="s">
        <v>301</v>
      </c>
      <c r="D45" s="1575"/>
      <c r="E45" s="1575"/>
      <c r="F45" s="1575"/>
      <c r="G45" s="1575"/>
      <c r="H45" s="1575"/>
      <c r="I45" s="1575"/>
      <c r="J45" s="1575"/>
      <c r="K45" s="1575"/>
      <c r="L45" s="1575"/>
      <c r="M45" s="1575"/>
      <c r="N45" s="1575"/>
      <c r="O45" s="1575"/>
      <c r="P45" s="1575"/>
    </row>
    <row r="46" spans="1:18" s="275" customFormat="1" ht="20.25" customHeight="1">
      <c r="B46" s="54"/>
      <c r="C46" s="54"/>
      <c r="D46" s="54"/>
      <c r="E46" s="54"/>
      <c r="F46" s="54"/>
      <c r="G46" s="54"/>
      <c r="H46" s="54"/>
      <c r="I46" s="54"/>
      <c r="J46" s="54"/>
      <c r="K46" s="54"/>
      <c r="L46" s="54"/>
      <c r="M46" s="54"/>
      <c r="N46" s="54"/>
      <c r="O46" s="54"/>
    </row>
    <row r="47" spans="1:18" ht="17.25" customHeight="1">
      <c r="A47" s="274"/>
      <c r="B47" s="54"/>
      <c r="C47" s="54"/>
      <c r="D47" s="54"/>
      <c r="E47" s="54"/>
      <c r="F47" s="54"/>
      <c r="G47" s="54"/>
      <c r="H47" s="54"/>
      <c r="I47" s="54"/>
      <c r="J47" s="54"/>
      <c r="K47" s="54"/>
      <c r="L47" s="54"/>
      <c r="M47" s="54"/>
      <c r="N47" s="54"/>
      <c r="O47" s="54"/>
      <c r="P47" s="274"/>
      <c r="Q47" s="274"/>
      <c r="R47" s="274"/>
    </row>
    <row r="48" spans="1:18" s="275" customFormat="1" ht="21" customHeight="1">
      <c r="B48" s="54"/>
      <c r="C48" s="54"/>
      <c r="D48" s="54"/>
      <c r="E48" s="54"/>
      <c r="F48" s="54"/>
      <c r="G48" s="54"/>
      <c r="H48" s="54"/>
      <c r="I48" s="54"/>
      <c r="J48" s="54"/>
      <c r="K48" s="54"/>
      <c r="L48" s="54"/>
      <c r="M48" s="54"/>
      <c r="N48" s="54"/>
      <c r="O48" s="54"/>
    </row>
    <row r="49" spans="2:15" s="275" customFormat="1" ht="21" customHeight="1">
      <c r="B49" s="53"/>
      <c r="C49" s="53"/>
      <c r="D49" s="53"/>
      <c r="E49" s="53"/>
      <c r="F49" s="53"/>
      <c r="G49" s="53"/>
      <c r="H49" s="53"/>
      <c r="I49" s="53"/>
      <c r="J49" s="53"/>
      <c r="K49" s="53"/>
      <c r="L49" s="53"/>
      <c r="M49" s="53"/>
      <c r="N49" s="53"/>
      <c r="O49" s="53"/>
    </row>
    <row r="50" spans="2:15" ht="20.25" customHeight="1">
      <c r="B50" s="53"/>
      <c r="C50" s="53"/>
      <c r="D50" s="53"/>
      <c r="E50" s="53"/>
      <c r="F50" s="53"/>
      <c r="G50" s="53"/>
      <c r="H50" s="53"/>
      <c r="I50" s="53"/>
      <c r="J50" s="53"/>
      <c r="K50" s="53"/>
      <c r="L50" s="53"/>
      <c r="M50" s="53"/>
      <c r="N50" s="53"/>
      <c r="O50" s="53"/>
    </row>
    <row r="51" spans="2:15" s="275" customFormat="1" ht="21" customHeight="1">
      <c r="B51" s="53"/>
      <c r="C51" s="53"/>
      <c r="D51" s="53"/>
      <c r="E51" s="53"/>
      <c r="F51" s="53"/>
      <c r="G51" s="53"/>
      <c r="H51" s="53"/>
      <c r="I51" s="53"/>
      <c r="J51" s="53"/>
      <c r="K51" s="53"/>
      <c r="L51" s="53"/>
      <c r="M51" s="53"/>
      <c r="N51" s="53"/>
      <c r="O51" s="53"/>
    </row>
    <row r="52" spans="2:15" s="275" customFormat="1" ht="21" customHeight="1">
      <c r="B52" s="53"/>
      <c r="C52" s="53"/>
      <c r="D52" s="53"/>
      <c r="E52" s="53"/>
      <c r="F52" s="53"/>
      <c r="G52" s="53"/>
      <c r="H52" s="53"/>
      <c r="I52" s="53"/>
      <c r="J52" s="53"/>
      <c r="K52" s="53"/>
      <c r="L52" s="53"/>
      <c r="M52" s="53"/>
      <c r="N52" s="53"/>
      <c r="O52" s="53"/>
    </row>
    <row r="53" spans="2:15" ht="22.5" customHeight="1">
      <c r="B53" s="53"/>
      <c r="C53" s="53"/>
      <c r="D53" s="53"/>
      <c r="E53" s="53"/>
      <c r="F53" s="53"/>
      <c r="G53" s="53"/>
      <c r="H53" s="53"/>
      <c r="I53" s="53"/>
      <c r="J53" s="53"/>
      <c r="K53" s="53"/>
      <c r="L53" s="53"/>
      <c r="M53" s="53"/>
      <c r="N53" s="53"/>
      <c r="O53" s="53"/>
    </row>
    <row r="54" spans="2:15" ht="24.75" customHeight="1">
      <c r="B54" s="53"/>
      <c r="C54" s="53"/>
      <c r="D54" s="53"/>
      <c r="E54" s="53"/>
      <c r="F54" s="53"/>
      <c r="G54" s="53"/>
      <c r="H54" s="53"/>
      <c r="I54" s="53"/>
      <c r="J54" s="53"/>
      <c r="K54" s="53"/>
      <c r="L54" s="53"/>
      <c r="M54" s="53"/>
      <c r="N54" s="53"/>
      <c r="O54" s="53"/>
    </row>
    <row r="55" spans="2:15" ht="21" customHeight="1">
      <c r="B55" s="53"/>
      <c r="C55" s="53"/>
      <c r="D55" s="53"/>
      <c r="E55" s="53"/>
      <c r="F55" s="53"/>
      <c r="G55" s="53"/>
      <c r="H55" s="53"/>
      <c r="I55" s="53"/>
      <c r="J55" s="53"/>
      <c r="K55" s="53"/>
      <c r="L55" s="53"/>
      <c r="M55" s="53"/>
      <c r="N55" s="53"/>
      <c r="O55" s="53"/>
    </row>
    <row r="56" spans="2:15" ht="21" customHeight="1">
      <c r="B56" s="53"/>
      <c r="C56" s="53"/>
      <c r="D56" s="53"/>
      <c r="E56" s="53"/>
      <c r="F56" s="53"/>
      <c r="G56" s="53"/>
      <c r="H56" s="53"/>
      <c r="I56" s="53"/>
      <c r="J56" s="53"/>
      <c r="K56" s="53"/>
      <c r="L56" s="53"/>
      <c r="M56" s="53"/>
      <c r="N56" s="53"/>
      <c r="O56" s="53"/>
    </row>
    <row r="57" spans="2:15" ht="8.25" customHeight="1">
      <c r="B57" s="53"/>
      <c r="C57" s="53"/>
      <c r="D57" s="53"/>
      <c r="E57" s="53"/>
      <c r="F57" s="53"/>
      <c r="G57" s="53"/>
      <c r="H57" s="53"/>
      <c r="I57" s="53"/>
      <c r="J57" s="53"/>
      <c r="K57" s="53"/>
      <c r="L57" s="53"/>
      <c r="M57" s="53"/>
      <c r="N57" s="53"/>
      <c r="O57" s="53"/>
    </row>
    <row r="58" spans="2:15" ht="0.75" customHeight="1">
      <c r="B58" s="53"/>
      <c r="C58" s="53"/>
      <c r="D58" s="53"/>
      <c r="E58" s="53"/>
      <c r="F58" s="53"/>
      <c r="G58" s="53"/>
      <c r="H58" s="53"/>
      <c r="I58" s="53"/>
      <c r="J58" s="53"/>
      <c r="K58" s="53"/>
      <c r="L58" s="53"/>
      <c r="M58" s="53"/>
      <c r="N58" s="53"/>
      <c r="O58" s="53"/>
    </row>
    <row r="59" spans="2:15" ht="23.25" hidden="1" customHeight="1">
      <c r="B59" s="53"/>
      <c r="C59" s="53"/>
      <c r="D59" s="53"/>
      <c r="E59" s="53"/>
      <c r="F59" s="53"/>
      <c r="G59" s="53"/>
      <c r="H59" s="53"/>
      <c r="I59" s="53"/>
      <c r="J59" s="53"/>
      <c r="K59" s="53"/>
      <c r="L59" s="53"/>
      <c r="M59" s="53"/>
      <c r="N59" s="53"/>
      <c r="O59" s="53"/>
    </row>
    <row r="60" spans="2:15" ht="17.25" customHeight="1" outlineLevel="1">
      <c r="B60" s="53"/>
      <c r="C60" s="53"/>
      <c r="D60" s="53"/>
      <c r="E60" s="53"/>
      <c r="F60" s="53"/>
      <c r="G60" s="53"/>
      <c r="H60" s="53"/>
      <c r="I60" s="53"/>
      <c r="J60" s="53"/>
      <c r="K60" s="53"/>
      <c r="L60" s="53"/>
      <c r="M60" s="53"/>
      <c r="N60" s="53"/>
      <c r="O60" s="53"/>
    </row>
    <row r="61" spans="2:15" ht="15.75" customHeight="1" outlineLevel="1">
      <c r="B61" s="53"/>
      <c r="C61" s="53"/>
      <c r="D61" s="53"/>
      <c r="E61" s="53"/>
      <c r="F61" s="53"/>
      <c r="G61" s="53"/>
      <c r="H61" s="53"/>
      <c r="I61" s="53"/>
      <c r="J61" s="53"/>
      <c r="K61" s="53"/>
      <c r="L61" s="53"/>
      <c r="M61" s="53"/>
      <c r="N61" s="53"/>
      <c r="O61" s="53"/>
    </row>
    <row r="62" spans="2:15" ht="16.5" customHeight="1" outlineLevel="1">
      <c r="B62" s="53"/>
      <c r="C62" s="53"/>
      <c r="D62" s="53"/>
      <c r="E62" s="53"/>
      <c r="F62" s="53"/>
      <c r="G62" s="53"/>
      <c r="H62" s="53"/>
      <c r="I62" s="53"/>
      <c r="J62" s="53"/>
      <c r="K62" s="53"/>
      <c r="L62" s="53"/>
      <c r="M62" s="53"/>
      <c r="N62" s="53"/>
      <c r="O62" s="53"/>
    </row>
    <row r="63" spans="2:15" ht="18" customHeight="1" outlineLevel="1">
      <c r="B63" s="53"/>
      <c r="C63" s="53"/>
      <c r="D63" s="53"/>
      <c r="E63" s="53"/>
      <c r="F63" s="53"/>
      <c r="G63" s="53"/>
      <c r="H63" s="53"/>
      <c r="I63" s="53"/>
      <c r="J63" s="53"/>
      <c r="K63" s="53"/>
      <c r="L63" s="53"/>
      <c r="M63" s="53"/>
      <c r="N63" s="53"/>
      <c r="O63" s="53"/>
    </row>
    <row r="64" spans="2:15" ht="36" customHeight="1">
      <c r="B64" s="53"/>
      <c r="C64" s="53"/>
      <c r="D64" s="53"/>
      <c r="E64" s="53"/>
      <c r="F64" s="53"/>
      <c r="G64" s="53"/>
      <c r="H64" s="53"/>
      <c r="I64" s="53"/>
      <c r="J64" s="53"/>
      <c r="K64" s="53"/>
      <c r="L64" s="53"/>
      <c r="M64" s="53"/>
      <c r="N64" s="53"/>
      <c r="O64" s="53"/>
    </row>
    <row r="65" spans="2:15">
      <c r="B65" s="53"/>
      <c r="C65" s="53"/>
      <c r="D65" s="53"/>
      <c r="E65" s="53"/>
      <c r="F65" s="53"/>
      <c r="G65" s="53"/>
      <c r="H65" s="53"/>
      <c r="I65" s="53"/>
      <c r="J65" s="53"/>
      <c r="K65" s="53"/>
      <c r="L65" s="53"/>
      <c r="M65" s="53"/>
      <c r="N65" s="53"/>
      <c r="O65" s="53"/>
    </row>
    <row r="66" spans="2:15">
      <c r="L66" s="109"/>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9525</xdr:rowOff>
              </to>
            </anchor>
          </controlPr>
        </control>
      </mc:Choice>
      <mc:Fallback>
        <control shapeId="61441" r:id="rId7"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63" hidden="1" customWidth="1" outlineLevel="1"/>
    <col min="2" max="2" width="3.7109375" style="63" customWidth="1" collapsed="1"/>
    <col min="3" max="3" width="102.85546875" style="63" customWidth="1"/>
    <col min="4" max="4" width="16.7109375" style="63" customWidth="1"/>
    <col min="5" max="5" width="2" style="63" customWidth="1"/>
    <col min="6" max="6" width="17.7109375" style="63" customWidth="1" outlineLevel="1"/>
    <col min="7" max="7" width="17.7109375" style="63" customWidth="1"/>
    <col min="8" max="8" width="16.7109375" style="276" customWidth="1"/>
    <col min="9" max="9" width="16.7109375" style="63" customWidth="1"/>
    <col min="10" max="10" width="2" style="63" customWidth="1"/>
    <col min="11" max="11" width="16.7109375" style="63" customWidth="1"/>
    <col min="12" max="12" width="2" style="63" customWidth="1"/>
    <col min="13" max="13" width="16.7109375" style="276" customWidth="1"/>
    <col min="14" max="15" width="16.7109375" style="63" customWidth="1"/>
    <col min="16" max="16" width="16.7109375" style="276" customWidth="1"/>
    <col min="17" max="17" width="7" style="63" customWidth="1"/>
    <col min="18" max="18" width="17" style="276" customWidth="1" collapsed="1"/>
    <col min="19" max="19" width="15.7109375" style="278" bestFit="1" customWidth="1"/>
    <col min="20" max="20" width="10.85546875" style="63" bestFit="1" customWidth="1"/>
    <col min="21" max="16384" width="9.140625" style="63"/>
  </cols>
  <sheetData>
    <row r="1" spans="1:20" hidden="1" outlineLevel="1">
      <c r="A1" s="63" t="s">
        <v>228</v>
      </c>
      <c r="B1" s="63" t="s">
        <v>229</v>
      </c>
      <c r="R1" s="277"/>
    </row>
    <row r="2" spans="1:20" hidden="1" outlineLevel="1">
      <c r="A2" s="63" t="s">
        <v>27</v>
      </c>
      <c r="B2" s="63" t="s">
        <v>162</v>
      </c>
    </row>
    <row r="3" spans="1:20" hidden="1" outlineLevel="1">
      <c r="A3" s="63" t="s">
        <v>213</v>
      </c>
      <c r="B3" s="63" t="s">
        <v>27</v>
      </c>
      <c r="C3" s="63" t="s">
        <v>143</v>
      </c>
      <c r="R3" s="279"/>
    </row>
    <row r="4" spans="1:20" hidden="1" outlineLevel="1">
      <c r="A4" s="63" t="s">
        <v>144</v>
      </c>
      <c r="B4" s="63" t="s">
        <v>163</v>
      </c>
    </row>
    <row r="5" spans="1:20" hidden="1" outlineLevel="1">
      <c r="A5" s="63" t="s">
        <v>145</v>
      </c>
      <c r="B5" s="63" t="s">
        <v>143</v>
      </c>
    </row>
    <row r="6" spans="1:20" ht="17.25" hidden="1" customHeight="1" outlineLevel="1">
      <c r="A6" s="63" t="s">
        <v>146</v>
      </c>
      <c r="B6" s="280" t="s">
        <v>164</v>
      </c>
      <c r="C6" s="280"/>
      <c r="D6" s="280"/>
      <c r="E6" s="280"/>
      <c r="F6" s="280"/>
      <c r="G6" s="280"/>
      <c r="H6" s="281"/>
      <c r="I6" s="280"/>
      <c r="J6" s="280"/>
      <c r="K6" s="280"/>
      <c r="L6" s="280"/>
      <c r="M6" s="281"/>
      <c r="N6" s="280"/>
      <c r="O6" s="280"/>
      <c r="P6" s="281"/>
      <c r="Q6" s="280"/>
    </row>
    <row r="7" spans="1:20" hidden="1" outlineLevel="1">
      <c r="A7" s="63" t="s">
        <v>147</v>
      </c>
      <c r="B7" s="280" t="s">
        <v>165</v>
      </c>
      <c r="C7" s="280"/>
      <c r="D7" s="280"/>
      <c r="E7" s="280"/>
      <c r="F7" s="280"/>
      <c r="G7" s="280"/>
      <c r="H7" s="281"/>
      <c r="I7" s="280"/>
      <c r="J7" s="280"/>
      <c r="K7" s="280"/>
      <c r="L7" s="280"/>
      <c r="M7" s="281"/>
      <c r="N7" s="280"/>
      <c r="O7" s="280"/>
      <c r="P7" s="281"/>
      <c r="Q7" s="280"/>
    </row>
    <row r="8" spans="1:20" ht="15" hidden="1" customHeight="1" outlineLevel="1">
      <c r="A8" s="63" t="s">
        <v>138</v>
      </c>
      <c r="B8" s="280" t="s">
        <v>168</v>
      </c>
      <c r="C8" s="280"/>
      <c r="D8" s="280"/>
      <c r="E8" s="280"/>
      <c r="F8" s="280"/>
      <c r="G8" s="280"/>
      <c r="H8" s="281"/>
      <c r="I8" s="280"/>
      <c r="J8" s="280"/>
      <c r="K8" s="280"/>
      <c r="L8" s="280"/>
      <c r="M8" s="281"/>
      <c r="N8" s="280"/>
      <c r="O8" s="280"/>
      <c r="P8" s="281"/>
      <c r="Q8" s="280"/>
      <c r="R8" s="565" t="e">
        <f ca="1" xml:space="preserve"> _xll.EPMOlapMemberO("[POST_PREPAID].[PARENTH1].[PREPAID]","","PREPAID","","000")</f>
        <v>#NAME?</v>
      </c>
    </row>
    <row r="9" spans="1:20" ht="15" hidden="1" customHeight="1" outlineLevel="1">
      <c r="B9" s="280" t="s">
        <v>167</v>
      </c>
      <c r="C9" s="280"/>
      <c r="D9" s="280"/>
      <c r="E9" s="280"/>
      <c r="F9" s="280"/>
      <c r="G9" s="280"/>
      <c r="H9" s="281"/>
      <c r="I9" s="280"/>
      <c r="J9" s="280"/>
      <c r="K9" s="280"/>
      <c r="L9" s="280"/>
      <c r="M9" s="281"/>
      <c r="N9" s="280"/>
      <c r="O9" s="280"/>
      <c r="P9" s="281"/>
      <c r="Q9" s="280"/>
      <c r="R9" s="281"/>
    </row>
    <row r="10" spans="1:20" ht="15" hidden="1" customHeight="1" outlineLevel="1">
      <c r="A10" s="566" t="s">
        <v>139</v>
      </c>
      <c r="B10" s="280" t="s">
        <v>166</v>
      </c>
      <c r="C10" s="280"/>
      <c r="D10" s="280"/>
      <c r="E10" s="280"/>
      <c r="F10" s="280"/>
      <c r="G10" s="280"/>
      <c r="H10" s="281"/>
      <c r="I10" s="280"/>
      <c r="J10" s="280"/>
      <c r="K10" s="280"/>
      <c r="L10" s="280"/>
      <c r="M10" s="281"/>
      <c r="N10" s="280"/>
      <c r="O10" s="280"/>
      <c r="P10" s="281"/>
      <c r="Q10" s="280"/>
      <c r="R10" s="281"/>
    </row>
    <row r="11" spans="1:20" ht="15" hidden="1" customHeight="1" outlineLevel="1">
      <c r="A11" s="567"/>
      <c r="B11" s="280" t="s">
        <v>147</v>
      </c>
      <c r="C11" s="280"/>
      <c r="D11" s="46" t="s">
        <v>305</v>
      </c>
      <c r="E11" s="280"/>
      <c r="F11" s="46"/>
      <c r="G11" s="46"/>
      <c r="H11" s="661"/>
      <c r="I11" s="46"/>
      <c r="J11" s="280"/>
      <c r="K11" s="46"/>
      <c r="L11" s="280"/>
      <c r="M11" s="46"/>
      <c r="N11" s="46"/>
      <c r="O11" s="46"/>
      <c r="P11" s="46"/>
      <c r="Q11" s="46"/>
      <c r="R11" s="46"/>
    </row>
    <row r="12" spans="1:20" s="61" customFormat="1" ht="28.5" customHeight="1" collapsed="1">
      <c r="A12" s="281" t="s">
        <v>174</v>
      </c>
      <c r="B12" s="60"/>
      <c r="E12" s="57"/>
      <c r="F12" s="57"/>
      <c r="G12" s="76"/>
      <c r="H12" s="57"/>
      <c r="I12" s="76"/>
      <c r="J12" s="57"/>
      <c r="K12" s="76"/>
      <c r="L12" s="76"/>
      <c r="M12" s="57"/>
      <c r="N12" s="76"/>
      <c r="O12" s="76"/>
      <c r="P12" s="428" t="s">
        <v>322</v>
      </c>
      <c r="Q12" s="57"/>
      <c r="R12" s="57"/>
      <c r="S12" s="60"/>
    </row>
    <row r="13" spans="1:20" s="61" customFormat="1" ht="22.5" customHeight="1">
      <c r="A13" s="281" t="s">
        <v>175</v>
      </c>
      <c r="B13" s="60"/>
      <c r="E13" s="57"/>
      <c r="F13" s="57"/>
      <c r="G13" s="76"/>
      <c r="H13" s="57"/>
      <c r="I13" s="76"/>
      <c r="J13" s="57"/>
      <c r="K13" s="76"/>
      <c r="L13" s="76"/>
      <c r="M13" s="57"/>
      <c r="N13" s="76"/>
      <c r="O13" s="76"/>
      <c r="P13" s="57"/>
      <c r="Q13" s="53"/>
      <c r="R13" s="53"/>
      <c r="S13" s="53"/>
      <c r="T13" s="53"/>
    </row>
    <row r="14" spans="1:20" s="61" customFormat="1" ht="21" hidden="1" customHeight="1">
      <c r="B14" s="58"/>
      <c r="C14" s="58"/>
      <c r="D14" s="58"/>
      <c r="E14" s="58"/>
      <c r="F14" s="58"/>
      <c r="H14" s="58"/>
      <c r="J14" s="58"/>
      <c r="M14" s="58"/>
      <c r="P14" s="58"/>
      <c r="Q14" s="53"/>
      <c r="R14" s="53"/>
      <c r="S14" s="53"/>
      <c r="T14" s="53"/>
    </row>
    <row r="15" spans="1:20" s="261" customFormat="1" ht="41.25" thickBot="1">
      <c r="A15" s="63"/>
      <c r="B15" s="1576" t="s">
        <v>79</v>
      </c>
      <c r="C15" s="1577"/>
      <c r="D15" s="505" t="s">
        <v>308</v>
      </c>
      <c r="E15" s="638"/>
      <c r="F15" s="481" t="s">
        <v>276</v>
      </c>
      <c r="G15" s="482" t="s">
        <v>277</v>
      </c>
      <c r="H15" s="482" t="s">
        <v>278</v>
      </c>
      <c r="I15" s="482" t="s">
        <v>275</v>
      </c>
      <c r="J15" s="814"/>
      <c r="K15" s="507" t="s">
        <v>260</v>
      </c>
      <c r="L15" s="449"/>
      <c r="M15" s="482" t="s">
        <v>253</v>
      </c>
      <c r="N15" s="482" t="s">
        <v>249</v>
      </c>
      <c r="O15" s="482" t="s">
        <v>247</v>
      </c>
      <c r="P15" s="482" t="s">
        <v>237</v>
      </c>
      <c r="Q15" s="53"/>
      <c r="R15" s="524" t="s">
        <v>269</v>
      </c>
      <c r="S15" s="524" t="s">
        <v>267</v>
      </c>
      <c r="T15" s="53"/>
    </row>
    <row r="16" spans="1:20" s="284" customFormat="1" ht="18" customHeight="1">
      <c r="A16" s="283"/>
      <c r="B16" s="815" t="s">
        <v>104</v>
      </c>
      <c r="C16" s="815"/>
      <c r="D16" s="815"/>
      <c r="E16" s="815"/>
      <c r="F16" s="816"/>
      <c r="G16" s="816"/>
      <c r="H16" s="816"/>
      <c r="I16" s="816"/>
      <c r="J16" s="815"/>
      <c r="K16" s="816"/>
      <c r="L16" s="816"/>
      <c r="M16" s="816"/>
      <c r="N16" s="816"/>
      <c r="O16" s="816"/>
      <c r="P16" s="815"/>
      <c r="Q16" s="53"/>
      <c r="R16" s="53"/>
      <c r="S16" s="53"/>
      <c r="T16" s="53"/>
    </row>
    <row r="17" spans="1:26" s="261" customFormat="1" ht="18" customHeight="1">
      <c r="A17" s="285"/>
      <c r="B17" s="514" t="s">
        <v>212</v>
      </c>
      <c r="C17" s="514"/>
      <c r="D17" s="514"/>
      <c r="E17" s="514"/>
      <c r="F17" s="467"/>
      <c r="G17" s="467"/>
      <c r="H17" s="467"/>
      <c r="I17" s="467"/>
      <c r="J17" s="514"/>
      <c r="K17" s="467"/>
      <c r="L17" s="467"/>
      <c r="M17" s="467"/>
      <c r="N17" s="467"/>
      <c r="O17" s="467"/>
      <c r="P17" s="514"/>
      <c r="Q17" s="53"/>
      <c r="R17" s="53"/>
      <c r="S17" s="53"/>
      <c r="T17" s="53"/>
    </row>
    <row r="18" spans="1:26" s="261" customFormat="1" ht="20.25">
      <c r="A18" s="282" t="s">
        <v>158</v>
      </c>
      <c r="B18" s="110" t="s">
        <v>207</v>
      </c>
      <c r="C18" s="470"/>
      <c r="D18" s="817" t="e">
        <f ca="1">(ROUND(_xll.EPMRetrieveData($A$1,$A$18,$A$10,$A$2,$A$3,$A$4,$A$5,$A$13,$A$7,D11)/1000000,0))</f>
        <v>#NAME?</v>
      </c>
      <c r="E18" s="818"/>
      <c r="F18" s="819" t="e">
        <f ca="1">D18-G18-H18-I18</f>
        <v>#NAME?</v>
      </c>
      <c r="G18" s="820">
        <v>1759</v>
      </c>
      <c r="H18" s="820">
        <v>1692</v>
      </c>
      <c r="I18" s="820">
        <v>1635</v>
      </c>
      <c r="J18" s="470"/>
      <c r="K18" s="820">
        <v>6355</v>
      </c>
      <c r="L18" s="821"/>
      <c r="M18" s="820">
        <v>1641</v>
      </c>
      <c r="N18" s="820">
        <v>1642</v>
      </c>
      <c r="O18" s="820">
        <v>1569</v>
      </c>
      <c r="P18" s="820">
        <v>1503</v>
      </c>
      <c r="Q18" s="54"/>
      <c r="R18" s="53" t="e">
        <f ca="1">SUM(F18:I18)=D18</f>
        <v>#NAME?</v>
      </c>
      <c r="S18" s="53" t="b">
        <f>P18+O18+N18+M18=K18</f>
        <v>1</v>
      </c>
      <c r="T18" s="53"/>
    </row>
    <row r="19" spans="1:26" s="261" customFormat="1" ht="20.25">
      <c r="A19" s="282"/>
      <c r="B19" s="110" t="s">
        <v>208</v>
      </c>
      <c r="C19" s="470"/>
      <c r="D19" s="817" t="e">
        <f ca="1">((ROUND(_xll.EPMRetrieveData($A$1,$A$18,$A$10,$A$2,$A$3,$A$4,$A$5,$A$12,$A$7,D11)/1000000,0)))</f>
        <v>#NAME?</v>
      </c>
      <c r="E19" s="818"/>
      <c r="F19" s="819" t="e">
        <f ca="1">D19-G19-H19-I19</f>
        <v>#NAME?</v>
      </c>
      <c r="G19" s="820">
        <v>10</v>
      </c>
      <c r="H19" s="820">
        <v>11</v>
      </c>
      <c r="I19" s="820">
        <v>11</v>
      </c>
      <c r="J19" s="470"/>
      <c r="K19" s="820">
        <v>45</v>
      </c>
      <c r="L19" s="821"/>
      <c r="M19" s="820">
        <v>11</v>
      </c>
      <c r="N19" s="820">
        <v>12</v>
      </c>
      <c r="O19" s="822">
        <v>11</v>
      </c>
      <c r="P19" s="820">
        <v>11</v>
      </c>
      <c r="Q19" s="54"/>
      <c r="R19" s="53" t="e">
        <f t="shared" ref="R19:R52" ca="1" si="0">SUM(F19:I19)=D19</f>
        <v>#NAME?</v>
      </c>
      <c r="S19" s="53" t="b">
        <f t="shared" ref="S19:S52" si="1">P19+O19+N19+M19=K19</f>
        <v>1</v>
      </c>
      <c r="T19" s="53"/>
    </row>
    <row r="20" spans="1:26" s="284" customFormat="1" ht="20.25">
      <c r="A20" s="286"/>
      <c r="B20" s="639" t="s">
        <v>272</v>
      </c>
      <c r="C20" s="639"/>
      <c r="D20" s="823" t="e">
        <f ca="1">D19+D18</f>
        <v>#NAME?</v>
      </c>
      <c r="E20" s="824"/>
      <c r="F20" s="825" t="e">
        <f t="shared" ref="F20:F28" ca="1" si="2">D20-G20-H20-I20</f>
        <v>#NAME?</v>
      </c>
      <c r="G20" s="826">
        <v>1769</v>
      </c>
      <c r="H20" s="826">
        <v>1703</v>
      </c>
      <c r="I20" s="826">
        <v>1646</v>
      </c>
      <c r="J20" s="639"/>
      <c r="K20" s="826">
        <v>6400</v>
      </c>
      <c r="L20" s="827"/>
      <c r="M20" s="826">
        <v>1652</v>
      </c>
      <c r="N20" s="826">
        <v>1654</v>
      </c>
      <c r="O20" s="826">
        <v>1580</v>
      </c>
      <c r="P20" s="826">
        <v>1514</v>
      </c>
      <c r="Q20" s="54"/>
      <c r="R20" s="53" t="e">
        <f t="shared" ca="1" si="0"/>
        <v>#NAME?</v>
      </c>
      <c r="S20" s="53" t="b">
        <f t="shared" si="1"/>
        <v>1</v>
      </c>
      <c r="T20" s="53"/>
    </row>
    <row r="21" spans="1:26" s="261" customFormat="1" ht="20.25">
      <c r="A21" s="282" t="s">
        <v>160</v>
      </c>
      <c r="B21" s="71" t="s">
        <v>209</v>
      </c>
      <c r="C21" s="71"/>
      <c r="D21" s="828" t="e">
        <f ca="1">(ROUND(_xll.EPMRetrieveData($A$1,$A$22,$A$10,$A$2,$A$3,$A$4,$A$5,$A$13,$A$7,D11)/1000000,0))</f>
        <v>#NAME?</v>
      </c>
      <c r="E21" s="829"/>
      <c r="F21" s="830" t="e">
        <f t="shared" ca="1" si="2"/>
        <v>#NAME?</v>
      </c>
      <c r="G21" s="831">
        <v>692</v>
      </c>
      <c r="H21" s="831">
        <v>542</v>
      </c>
      <c r="I21" s="831">
        <v>563</v>
      </c>
      <c r="J21" s="71"/>
      <c r="K21" s="831">
        <v>2593</v>
      </c>
      <c r="L21" s="832"/>
      <c r="M21" s="831">
        <v>821</v>
      </c>
      <c r="N21" s="831">
        <v>642</v>
      </c>
      <c r="O21" s="831">
        <v>546</v>
      </c>
      <c r="P21" s="831">
        <v>584</v>
      </c>
      <c r="Q21" s="54"/>
      <c r="R21" s="53" t="e">
        <f t="shared" ca="1" si="0"/>
        <v>#NAME?</v>
      </c>
      <c r="S21" s="53" t="b">
        <f t="shared" si="1"/>
        <v>1</v>
      </c>
      <c r="T21" s="53"/>
    </row>
    <row r="22" spans="1:26" s="261" customFormat="1" ht="20.25">
      <c r="A22" s="282" t="s">
        <v>204</v>
      </c>
      <c r="B22" s="71" t="s">
        <v>210</v>
      </c>
      <c r="C22" s="71"/>
      <c r="D22" s="637" t="e">
        <f ca="1">ROUND(_xll.EPMRetrieveData($A$1,$A$22,$A$10,$A$2,$A$3,$A$4,$A$5,$A$12,$A$7,D11)/1000000,0)</f>
        <v>#NAME?</v>
      </c>
      <c r="E22" s="829"/>
      <c r="F22" s="819" t="e">
        <f ca="1">D22-G22-H22-I22</f>
        <v>#NAME?</v>
      </c>
      <c r="G22" s="833">
        <v>5</v>
      </c>
      <c r="H22" s="833">
        <v>1</v>
      </c>
      <c r="I22" s="833">
        <v>1</v>
      </c>
      <c r="J22" s="71"/>
      <c r="K22" s="833">
        <v>6</v>
      </c>
      <c r="L22" s="832"/>
      <c r="M22" s="831">
        <v>2</v>
      </c>
      <c r="N22" s="833">
        <v>0</v>
      </c>
      <c r="O22" s="833">
        <v>2</v>
      </c>
      <c r="P22" s="833">
        <v>2</v>
      </c>
      <c r="Q22" s="54"/>
      <c r="R22" s="53" t="e">
        <f t="shared" ca="1" si="0"/>
        <v>#NAME?</v>
      </c>
      <c r="S22" s="53" t="b">
        <f t="shared" si="1"/>
        <v>1</v>
      </c>
      <c r="T22" s="53"/>
    </row>
    <row r="23" spans="1:26" s="284" customFormat="1" ht="20.25">
      <c r="A23" s="286" t="s">
        <v>100</v>
      </c>
      <c r="B23" s="639" t="s">
        <v>273</v>
      </c>
      <c r="C23" s="639"/>
      <c r="D23" s="823" t="e">
        <f ca="1">D22+D21</f>
        <v>#NAME?</v>
      </c>
      <c r="E23" s="824"/>
      <c r="F23" s="825" t="e">
        <f t="shared" ca="1" si="2"/>
        <v>#NAME?</v>
      </c>
      <c r="G23" s="826">
        <v>697</v>
      </c>
      <c r="H23" s="826">
        <v>543</v>
      </c>
      <c r="I23" s="826">
        <v>564</v>
      </c>
      <c r="J23" s="824">
        <f>J22+J21</f>
        <v>0</v>
      </c>
      <c r="K23" s="826">
        <v>2599</v>
      </c>
      <c r="L23" s="827"/>
      <c r="M23" s="826">
        <v>823</v>
      </c>
      <c r="N23" s="826">
        <v>642</v>
      </c>
      <c r="O23" s="826">
        <v>548</v>
      </c>
      <c r="P23" s="826">
        <v>586</v>
      </c>
      <c r="Q23" s="54"/>
      <c r="R23" s="53" t="e">
        <f t="shared" ca="1" si="0"/>
        <v>#NAME?</v>
      </c>
      <c r="S23" s="53" t="b">
        <f t="shared" si="1"/>
        <v>1</v>
      </c>
      <c r="T23" s="53"/>
    </row>
    <row r="24" spans="1:26" s="261" customFormat="1" ht="20.25">
      <c r="A24" s="282" t="s">
        <v>161</v>
      </c>
      <c r="B24" s="69" t="s">
        <v>200</v>
      </c>
      <c r="C24" s="69"/>
      <c r="D24" s="834" t="e">
        <f ca="1">ROUND(_xll.EPMRetrieveData($A$1,$A$23,$A$10,$A$2,$A$3,$A$4,$A$5,$A$13,$A$7,D11)/1000000,0)</f>
        <v>#NAME?</v>
      </c>
      <c r="E24" s="69"/>
      <c r="F24" s="835" t="e">
        <f t="shared" ca="1" si="2"/>
        <v>#NAME?</v>
      </c>
      <c r="G24" s="836">
        <v>2451</v>
      </c>
      <c r="H24" s="836">
        <v>2234</v>
      </c>
      <c r="I24" s="836">
        <v>2198</v>
      </c>
      <c r="J24" s="69"/>
      <c r="K24" s="836">
        <v>8948</v>
      </c>
      <c r="L24" s="836"/>
      <c r="M24" s="831">
        <v>2462</v>
      </c>
      <c r="N24" s="836">
        <v>2284</v>
      </c>
      <c r="O24" s="836">
        <v>2115</v>
      </c>
      <c r="P24" s="836">
        <v>2087</v>
      </c>
      <c r="Q24" s="54"/>
      <c r="R24" s="53" t="e">
        <f t="shared" ca="1" si="0"/>
        <v>#NAME?</v>
      </c>
      <c r="S24" s="53" t="b">
        <f t="shared" si="1"/>
        <v>1</v>
      </c>
      <c r="T24" s="53"/>
      <c r="U24" s="287"/>
      <c r="V24" s="287"/>
      <c r="W24" s="287"/>
      <c r="X24" s="287"/>
      <c r="Y24" s="287"/>
      <c r="Z24" s="287"/>
    </row>
    <row r="25" spans="1:26" s="261" customFormat="1" ht="20.25" hidden="1" customHeight="1">
      <c r="A25" s="282"/>
      <c r="B25" s="110" t="s">
        <v>230</v>
      </c>
      <c r="C25" s="65"/>
      <c r="D25" s="837"/>
      <c r="E25" s="65"/>
      <c r="F25" s="838"/>
      <c r="G25" s="836">
        <v>0</v>
      </c>
      <c r="H25" s="836">
        <v>0</v>
      </c>
      <c r="I25" s="836"/>
      <c r="J25" s="65"/>
      <c r="K25" s="836"/>
      <c r="L25" s="836"/>
      <c r="M25" s="836"/>
      <c r="N25" s="836">
        <v>0</v>
      </c>
      <c r="O25" s="836">
        <v>0</v>
      </c>
      <c r="P25" s="836"/>
      <c r="Q25" s="54"/>
      <c r="R25" s="53" t="b">
        <f t="shared" si="0"/>
        <v>1</v>
      </c>
      <c r="S25" s="53" t="b">
        <f t="shared" si="1"/>
        <v>1</v>
      </c>
      <c r="T25" s="53"/>
      <c r="U25" s="287"/>
      <c r="V25" s="287"/>
      <c r="W25" s="287"/>
      <c r="X25" s="287"/>
      <c r="Y25" s="287"/>
      <c r="Z25" s="287"/>
    </row>
    <row r="26" spans="1:26" s="284" customFormat="1" ht="20.25">
      <c r="A26" s="286" t="s">
        <v>220</v>
      </c>
      <c r="B26" s="815" t="s">
        <v>201</v>
      </c>
      <c r="C26" s="815"/>
      <c r="D26" s="824" t="e">
        <f ca="1">'BCE Inc. Seg Info HIST p5'!E23</f>
        <v>#NAME?</v>
      </c>
      <c r="E26" s="824"/>
      <c r="F26" s="839" t="e">
        <f t="shared" ca="1" si="2"/>
        <v>#NAME?</v>
      </c>
      <c r="G26" s="827">
        <v>2466</v>
      </c>
      <c r="H26" s="827">
        <v>2246</v>
      </c>
      <c r="I26" s="827">
        <v>2210</v>
      </c>
      <c r="J26" s="815"/>
      <c r="K26" s="827">
        <v>8999</v>
      </c>
      <c r="L26" s="840"/>
      <c r="M26" s="827">
        <v>2475</v>
      </c>
      <c r="N26" s="827">
        <v>2296</v>
      </c>
      <c r="O26" s="827">
        <v>2128</v>
      </c>
      <c r="P26" s="827">
        <v>2100</v>
      </c>
      <c r="Q26" s="54"/>
      <c r="R26" s="53" t="e">
        <f t="shared" ca="1" si="0"/>
        <v>#NAME?</v>
      </c>
      <c r="S26" s="53" t="b">
        <f t="shared" si="1"/>
        <v>1</v>
      </c>
      <c r="T26" s="53"/>
    </row>
    <row r="27" spans="1:26" s="261" customFormat="1" ht="20.25">
      <c r="A27" s="282"/>
      <c r="B27" s="66" t="s">
        <v>137</v>
      </c>
      <c r="C27" s="66"/>
      <c r="D27" s="841" t="e">
        <f ca="1">'BCE Inc. Seg Info HIST p5'!E30</f>
        <v>#NAME?</v>
      </c>
      <c r="E27" s="69"/>
      <c r="F27" s="842" t="e">
        <f t="shared" ca="1" si="2"/>
        <v>#NAME?</v>
      </c>
      <c r="G27" s="843">
        <v>-1377</v>
      </c>
      <c r="H27" s="843">
        <v>-1197</v>
      </c>
      <c r="I27" s="843">
        <v>-1201</v>
      </c>
      <c r="J27" s="66"/>
      <c r="K27" s="843">
        <v>-5146</v>
      </c>
      <c r="L27" s="836"/>
      <c r="M27" s="843">
        <v>-1524</v>
      </c>
      <c r="N27" s="843">
        <v>-1286</v>
      </c>
      <c r="O27" s="843">
        <v>-1159</v>
      </c>
      <c r="P27" s="843">
        <v>-1177</v>
      </c>
      <c r="Q27" s="53"/>
      <c r="R27" s="53" t="e">
        <f t="shared" ca="1" si="0"/>
        <v>#NAME?</v>
      </c>
      <c r="S27" s="53" t="b">
        <f t="shared" si="1"/>
        <v>1</v>
      </c>
      <c r="T27" s="53"/>
    </row>
    <row r="28" spans="1:26" s="261" customFormat="1" ht="20.25">
      <c r="A28" s="282"/>
      <c r="B28" s="69" t="s">
        <v>156</v>
      </c>
      <c r="C28" s="69"/>
      <c r="D28" s="828" t="e">
        <f ca="1">'BCE Inc. Seg Info HIST p5'!E37</f>
        <v>#NAME?</v>
      </c>
      <c r="E28" s="69"/>
      <c r="F28" s="819" t="e">
        <f t="shared" ca="1" si="2"/>
        <v>#NAME?</v>
      </c>
      <c r="G28" s="831">
        <v>1089</v>
      </c>
      <c r="H28" s="831">
        <v>1049</v>
      </c>
      <c r="I28" s="831">
        <v>1009</v>
      </c>
      <c r="J28" s="69"/>
      <c r="K28" s="831">
        <v>3853</v>
      </c>
      <c r="L28" s="836"/>
      <c r="M28" s="831">
        <v>951</v>
      </c>
      <c r="N28" s="831">
        <v>1010</v>
      </c>
      <c r="O28" s="831">
        <v>969</v>
      </c>
      <c r="P28" s="831">
        <v>923</v>
      </c>
      <c r="Q28" s="53"/>
      <c r="R28" s="53" t="e">
        <f t="shared" ca="1" si="0"/>
        <v>#NAME?</v>
      </c>
      <c r="S28" s="53" t="b">
        <f t="shared" si="1"/>
        <v>1</v>
      </c>
      <c r="T28" s="53"/>
    </row>
    <row r="29" spans="1:26" s="289" customFormat="1" ht="20.25">
      <c r="A29" s="288"/>
      <c r="B29" s="85" t="s">
        <v>179</v>
      </c>
      <c r="C29" s="85"/>
      <c r="D29" s="844" t="e">
        <f ca="1">D28/D26</f>
        <v>#NAME?</v>
      </c>
      <c r="E29" s="844"/>
      <c r="F29" s="845" t="e">
        <f ca="1">F28/F26</f>
        <v>#NAME?</v>
      </c>
      <c r="G29" s="846">
        <v>0.442</v>
      </c>
      <c r="H29" s="846">
        <v>0.4670525378450579</v>
      </c>
      <c r="I29" s="846">
        <v>0.45656108597285067</v>
      </c>
      <c r="J29" s="844"/>
      <c r="K29" s="846">
        <v>0.42815868429825538</v>
      </c>
      <c r="L29" s="846"/>
      <c r="M29" s="846">
        <v>0.38424242424242422</v>
      </c>
      <c r="N29" s="846">
        <v>0.43989547038327526</v>
      </c>
      <c r="O29" s="846">
        <v>0.45535714285714285</v>
      </c>
      <c r="P29" s="846">
        <v>0.43952380952380954</v>
      </c>
      <c r="Q29" s="53"/>
      <c r="R29" s="53"/>
      <c r="S29" s="53"/>
      <c r="T29" s="53"/>
    </row>
    <row r="30" spans="1:26" s="289" customFormat="1" ht="19.5" hidden="1" customHeight="1">
      <c r="A30" s="288"/>
      <c r="B30" s="85" t="s">
        <v>231</v>
      </c>
      <c r="C30" s="85"/>
      <c r="D30" s="844"/>
      <c r="E30" s="95"/>
      <c r="F30" s="845"/>
      <c r="G30" s="846"/>
      <c r="H30" s="846"/>
      <c r="I30" s="846"/>
      <c r="J30" s="844"/>
      <c r="K30" s="846"/>
      <c r="L30" s="846"/>
      <c r="M30" s="846"/>
      <c r="N30" s="846"/>
      <c r="O30" s="846"/>
      <c r="P30" s="846"/>
      <c r="Q30" s="53"/>
      <c r="R30" s="53" t="b">
        <f t="shared" si="0"/>
        <v>1</v>
      </c>
      <c r="S30" s="53" t="b">
        <f t="shared" si="1"/>
        <v>1</v>
      </c>
      <c r="T30" s="53"/>
    </row>
    <row r="31" spans="1:26" s="289" customFormat="1" ht="19.5" hidden="1" customHeight="1">
      <c r="A31" s="288"/>
      <c r="B31" s="85" t="s">
        <v>232</v>
      </c>
      <c r="C31" s="85"/>
      <c r="D31" s="844"/>
      <c r="E31" s="95"/>
      <c r="F31" s="845"/>
      <c r="G31" s="846"/>
      <c r="H31" s="846"/>
      <c r="I31" s="846"/>
      <c r="J31" s="844"/>
      <c r="K31" s="846"/>
      <c r="L31" s="846"/>
      <c r="M31" s="846"/>
      <c r="N31" s="846"/>
      <c r="O31" s="846"/>
      <c r="P31" s="846"/>
      <c r="Q31" s="53"/>
      <c r="R31" s="53" t="b">
        <f t="shared" si="0"/>
        <v>1</v>
      </c>
      <c r="S31" s="53" t="b">
        <f t="shared" si="1"/>
        <v>1</v>
      </c>
      <c r="T31" s="53"/>
    </row>
    <row r="32" spans="1:26" s="289" customFormat="1" ht="7.5" customHeight="1">
      <c r="A32" s="288"/>
      <c r="B32" s="85"/>
      <c r="C32" s="85"/>
      <c r="D32" s="844"/>
      <c r="E32" s="95"/>
      <c r="F32" s="845"/>
      <c r="G32" s="846"/>
      <c r="H32" s="846"/>
      <c r="I32" s="846"/>
      <c r="J32" s="844"/>
      <c r="K32" s="846"/>
      <c r="L32" s="846"/>
      <c r="M32" s="846"/>
      <c r="N32" s="846"/>
      <c r="O32" s="846"/>
      <c r="P32" s="846"/>
      <c r="Q32" s="53"/>
      <c r="R32" s="53"/>
      <c r="S32" s="53"/>
      <c r="T32" s="53"/>
    </row>
    <row r="33" spans="1:20" s="261" customFormat="1" ht="20.25">
      <c r="A33" s="282"/>
      <c r="B33" s="66" t="s">
        <v>10</v>
      </c>
      <c r="C33" s="66"/>
      <c r="D33" s="828">
        <f>'BCE Inc. Seg Info HIST p5'!E47</f>
        <v>1084</v>
      </c>
      <c r="E33" s="828"/>
      <c r="F33" s="847">
        <f>'BCE Inc. Seg Info HIST p5'!G47</f>
        <v>308</v>
      </c>
      <c r="G33" s="831">
        <v>248</v>
      </c>
      <c r="H33" s="848">
        <v>280</v>
      </c>
      <c r="I33" s="848">
        <f>'BCE Inc. Seg Info HIST p5'!J47</f>
        <v>248</v>
      </c>
      <c r="J33" s="849">
        <f>'BCE Inc. Seg Info HIST p5'!K47</f>
        <v>0</v>
      </c>
      <c r="K33" s="848">
        <f>'BCE Inc. Seg Info HIST p5'!L47</f>
        <v>1120</v>
      </c>
      <c r="L33" s="831">
        <f>'BCE Inc. Seg Info HIST p5'!M47</f>
        <v>0</v>
      </c>
      <c r="M33" s="831">
        <f>'BCE Inc. Seg Info HIST p5'!N47</f>
        <v>273</v>
      </c>
      <c r="N33" s="831">
        <f>'BCE Inc. Seg Info HIST p5'!O47</f>
        <v>255</v>
      </c>
      <c r="O33" s="848">
        <f>'BCE Inc. Seg Info HIST p5'!P47</f>
        <v>306</v>
      </c>
      <c r="P33" s="848">
        <f>'BCE Inc. Seg Info HIST p5'!Q47</f>
        <v>286</v>
      </c>
      <c r="Q33" s="53"/>
      <c r="R33" s="53" t="b">
        <f t="shared" si="0"/>
        <v>1</v>
      </c>
      <c r="S33" s="53" t="b">
        <f t="shared" si="1"/>
        <v>1</v>
      </c>
      <c r="T33" s="53"/>
    </row>
    <row r="34" spans="1:20" s="292" customFormat="1" ht="20.25">
      <c r="A34" s="290"/>
      <c r="B34" s="850" t="s">
        <v>157</v>
      </c>
      <c r="C34" s="850"/>
      <c r="D34" s="851" t="e">
        <f ca="1">'BCE Inc. Seg Info HIST p5'!E48</f>
        <v>#NAME?</v>
      </c>
      <c r="E34" s="852"/>
      <c r="F34" s="851" t="e">
        <f ca="1">'BCE Inc. Seg Info HIST p5'!G48</f>
        <v>#NAME?</v>
      </c>
      <c r="G34" s="853">
        <v>0.10056772100567721</v>
      </c>
      <c r="H34" s="854">
        <v>0.1246660730186999</v>
      </c>
      <c r="I34" s="854">
        <f>'BCE Inc. Seg Info HIST p5'!J48</f>
        <v>0.11221719457013575</v>
      </c>
      <c r="J34" s="855" t="e">
        <f>'BCE Inc. Seg Info HIST p5'!K48</f>
        <v>#DIV/0!</v>
      </c>
      <c r="K34" s="854">
        <f>'BCE Inc. Seg Info HIST p5'!L48</f>
        <v>0.12445827314146016</v>
      </c>
      <c r="L34" s="853" t="e">
        <f>'BCE Inc. Seg Info HIST p5'!M48</f>
        <v>#DIV/0!</v>
      </c>
      <c r="M34" s="853">
        <f>'BCE Inc. Seg Info HIST p5'!N48</f>
        <v>0.11030303030303031</v>
      </c>
      <c r="N34" s="853">
        <f>'BCE Inc. Seg Info HIST p5'!O48</f>
        <v>0.11106271777003485</v>
      </c>
      <c r="O34" s="854">
        <f>'BCE Inc. Seg Info HIST p5'!P48</f>
        <v>0.14379699248120301</v>
      </c>
      <c r="P34" s="854">
        <f>'BCE Inc. Seg Info HIST p5'!Q48</f>
        <v>0.1361904761904762</v>
      </c>
      <c r="Q34" s="53"/>
      <c r="R34" s="53"/>
      <c r="S34" s="53"/>
      <c r="T34" s="53"/>
    </row>
    <row r="35" spans="1:20" s="292" customFormat="1" ht="3.75" customHeight="1">
      <c r="A35" s="290"/>
      <c r="B35" s="850"/>
      <c r="C35" s="850"/>
      <c r="D35" s="851"/>
      <c r="E35" s="852"/>
      <c r="F35" s="853"/>
      <c r="G35" s="853"/>
      <c r="H35" s="853"/>
      <c r="I35" s="853"/>
      <c r="J35" s="850"/>
      <c r="K35" s="853"/>
      <c r="L35" s="850"/>
      <c r="M35" s="853"/>
      <c r="N35" s="853"/>
      <c r="O35" s="853"/>
      <c r="P35" s="853"/>
      <c r="Q35" s="53"/>
      <c r="R35" s="53"/>
      <c r="S35" s="53"/>
      <c r="T35" s="53"/>
    </row>
    <row r="36" spans="1:20" s="289" customFormat="1" ht="20.25">
      <c r="A36" s="293"/>
      <c r="B36" s="856" t="s">
        <v>280</v>
      </c>
      <c r="C36" s="857"/>
      <c r="D36" s="858"/>
      <c r="E36" s="859"/>
      <c r="F36" s="860"/>
      <c r="G36" s="860"/>
      <c r="H36" s="860"/>
      <c r="I36" s="860"/>
      <c r="J36" s="861"/>
      <c r="K36" s="860"/>
      <c r="L36" s="861"/>
      <c r="M36" s="860"/>
      <c r="N36" s="860"/>
      <c r="O36" s="860"/>
      <c r="P36" s="860"/>
      <c r="Q36" s="53"/>
      <c r="R36" s="53"/>
      <c r="S36" s="53"/>
      <c r="T36" s="53"/>
    </row>
    <row r="37" spans="1:20" s="292" customFormat="1" ht="20.25">
      <c r="A37" s="290"/>
      <c r="B37" s="66" t="s">
        <v>250</v>
      </c>
      <c r="C37" s="850"/>
      <c r="D37" s="72">
        <v>1953912</v>
      </c>
      <c r="E37" s="862"/>
      <c r="F37" s="863">
        <f>D37-G37-H37-I37</f>
        <v>605034</v>
      </c>
      <c r="G37" s="104">
        <v>583700</v>
      </c>
      <c r="H37" s="100">
        <v>415270</v>
      </c>
      <c r="I37" s="100">
        <v>349908</v>
      </c>
      <c r="J37" s="850"/>
      <c r="K37" s="100">
        <v>1653771</v>
      </c>
      <c r="L37" s="850"/>
      <c r="M37" s="100">
        <v>495076</v>
      </c>
      <c r="N37" s="100">
        <v>470165</v>
      </c>
      <c r="O37" s="100">
        <v>348403</v>
      </c>
      <c r="P37" s="100">
        <v>340127</v>
      </c>
      <c r="Q37" s="53"/>
      <c r="R37" s="53" t="b">
        <f t="shared" si="0"/>
        <v>1</v>
      </c>
      <c r="S37" s="53" t="b">
        <f t="shared" si="1"/>
        <v>1</v>
      </c>
      <c r="T37" s="53"/>
    </row>
    <row r="38" spans="1:20" s="292" customFormat="1" ht="20.25">
      <c r="A38" s="290"/>
      <c r="B38" s="864" t="s">
        <v>243</v>
      </c>
      <c r="C38" s="850"/>
      <c r="D38" s="72">
        <v>1355772</v>
      </c>
      <c r="E38" s="862"/>
      <c r="F38" s="863">
        <f>D38-G38-H38-I38</f>
        <v>467294</v>
      </c>
      <c r="G38" s="104">
        <v>391165</v>
      </c>
      <c r="H38" s="100">
        <v>266600</v>
      </c>
      <c r="I38" s="100">
        <v>230713</v>
      </c>
      <c r="J38" s="850"/>
      <c r="K38" s="100">
        <v>1201659</v>
      </c>
      <c r="L38" s="850"/>
      <c r="M38" s="100">
        <v>373621</v>
      </c>
      <c r="N38" s="100">
        <v>336328</v>
      </c>
      <c r="O38" s="100">
        <v>242720</v>
      </c>
      <c r="P38" s="100">
        <v>248990</v>
      </c>
      <c r="Q38" s="53"/>
      <c r="R38" s="53" t="b">
        <f t="shared" si="0"/>
        <v>1</v>
      </c>
      <c r="S38" s="53" t="b">
        <f t="shared" si="1"/>
        <v>1</v>
      </c>
      <c r="T38" s="53"/>
    </row>
    <row r="39" spans="1:20" s="292" customFormat="1" ht="20.25">
      <c r="A39" s="290"/>
      <c r="B39" s="865" t="s">
        <v>244</v>
      </c>
      <c r="C39" s="866"/>
      <c r="D39" s="867">
        <v>598140</v>
      </c>
      <c r="E39" s="862"/>
      <c r="F39" s="868">
        <f t="shared" ref="F39:F42" si="3">D39-G39-H39-I39</f>
        <v>137740</v>
      </c>
      <c r="G39" s="869">
        <v>192535</v>
      </c>
      <c r="H39" s="869">
        <v>148670</v>
      </c>
      <c r="I39" s="869">
        <v>119195</v>
      </c>
      <c r="J39" s="850"/>
      <c r="K39" s="870">
        <v>452112</v>
      </c>
      <c r="L39" s="850"/>
      <c r="M39" s="870">
        <v>121455</v>
      </c>
      <c r="N39" s="870">
        <v>133837</v>
      </c>
      <c r="O39" s="870">
        <v>105683</v>
      </c>
      <c r="P39" s="870">
        <v>91137</v>
      </c>
      <c r="Q39" s="53"/>
      <c r="R39" s="53" t="b">
        <f>SUM(F39:I39)=D39</f>
        <v>1</v>
      </c>
      <c r="S39" s="53" t="b">
        <f t="shared" si="1"/>
        <v>1</v>
      </c>
      <c r="T39" s="53"/>
    </row>
    <row r="40" spans="1:20" s="292" customFormat="1" ht="20.25">
      <c r="A40" s="290"/>
      <c r="B40" s="66" t="s">
        <v>251</v>
      </c>
      <c r="C40" s="871"/>
      <c r="D40" s="872">
        <v>489901</v>
      </c>
      <c r="E40" s="862"/>
      <c r="F40" s="863">
        <f t="shared" si="3"/>
        <v>122621</v>
      </c>
      <c r="G40" s="873">
        <v>224343</v>
      </c>
      <c r="H40" s="873">
        <v>110761</v>
      </c>
      <c r="I40" s="873">
        <v>32176</v>
      </c>
      <c r="J40" s="850"/>
      <c r="K40" s="873">
        <v>294842</v>
      </c>
      <c r="L40" s="850"/>
      <c r="M40" s="873">
        <v>109726</v>
      </c>
      <c r="N40" s="873">
        <v>136464</v>
      </c>
      <c r="O40" s="873">
        <v>46247</v>
      </c>
      <c r="P40" s="873">
        <v>2405</v>
      </c>
      <c r="Q40" s="53"/>
      <c r="R40" s="53" t="b">
        <f t="shared" si="0"/>
        <v>1</v>
      </c>
      <c r="S40" s="53" t="b">
        <f t="shared" si="1"/>
        <v>1</v>
      </c>
      <c r="T40" s="53"/>
    </row>
    <row r="41" spans="1:20" s="292" customFormat="1" ht="20.25">
      <c r="A41" s="290"/>
      <c r="B41" s="864" t="s">
        <v>243</v>
      </c>
      <c r="C41" s="850"/>
      <c r="D41" s="872">
        <v>439842</v>
      </c>
      <c r="E41" s="862"/>
      <c r="F41" s="863">
        <f t="shared" si="3"/>
        <v>154617</v>
      </c>
      <c r="G41" s="873">
        <v>167798</v>
      </c>
      <c r="H41" s="873">
        <v>83197</v>
      </c>
      <c r="I41" s="873">
        <v>34230</v>
      </c>
      <c r="J41" s="850"/>
      <c r="K41" s="873">
        <v>301706</v>
      </c>
      <c r="L41" s="850"/>
      <c r="M41" s="873">
        <v>109527</v>
      </c>
      <c r="N41" s="873">
        <v>114821</v>
      </c>
      <c r="O41" s="873">
        <v>44433</v>
      </c>
      <c r="P41" s="873">
        <v>32925</v>
      </c>
      <c r="Q41" s="53"/>
      <c r="R41" s="53" t="b">
        <f t="shared" si="0"/>
        <v>1</v>
      </c>
      <c r="S41" s="53" t="b">
        <f t="shared" si="1"/>
        <v>1</v>
      </c>
      <c r="T41" s="53"/>
    </row>
    <row r="42" spans="1:20" s="292" customFormat="1" ht="20.25">
      <c r="A42" s="290"/>
      <c r="B42" s="865" t="s">
        <v>244</v>
      </c>
      <c r="C42" s="874"/>
      <c r="D42" s="875">
        <v>50059</v>
      </c>
      <c r="E42" s="862"/>
      <c r="F42" s="842">
        <f t="shared" si="3"/>
        <v>-31996</v>
      </c>
      <c r="G42" s="876">
        <v>56545</v>
      </c>
      <c r="H42" s="876">
        <v>27564</v>
      </c>
      <c r="I42" s="876">
        <v>-2054</v>
      </c>
      <c r="J42" s="850"/>
      <c r="K42" s="876">
        <v>-6864</v>
      </c>
      <c r="L42" s="850"/>
      <c r="M42" s="876">
        <v>199</v>
      </c>
      <c r="N42" s="876">
        <v>21643</v>
      </c>
      <c r="O42" s="876">
        <v>1814</v>
      </c>
      <c r="P42" s="876">
        <v>-30520</v>
      </c>
      <c r="Q42" s="53"/>
      <c r="R42" s="53" t="b">
        <f t="shared" si="0"/>
        <v>1</v>
      </c>
      <c r="S42" s="53" t="b">
        <f t="shared" si="1"/>
        <v>1</v>
      </c>
      <c r="T42" s="53"/>
    </row>
    <row r="43" spans="1:20" s="292" customFormat="1" ht="20.25">
      <c r="A43" s="290"/>
      <c r="B43" s="66" t="s">
        <v>246</v>
      </c>
      <c r="C43" s="850"/>
      <c r="D43" s="872">
        <v>9949086</v>
      </c>
      <c r="E43" s="862"/>
      <c r="F43" s="656">
        <f>D43</f>
        <v>9949086</v>
      </c>
      <c r="G43" s="873">
        <v>9826465.1253664009</v>
      </c>
      <c r="H43" s="873">
        <v>9602122.1253664009</v>
      </c>
      <c r="I43" s="873">
        <v>9491361.1253664009</v>
      </c>
      <c r="J43" s="850"/>
      <c r="K43" s="873">
        <v>9459185.1253664009</v>
      </c>
      <c r="L43" s="850"/>
      <c r="M43" s="873">
        <v>9459185.1253664009</v>
      </c>
      <c r="N43" s="873">
        <v>9349459.1253664009</v>
      </c>
      <c r="O43" s="873">
        <v>9212995.1253664009</v>
      </c>
      <c r="P43" s="873">
        <v>9166748</v>
      </c>
      <c r="Q43" s="53"/>
      <c r="R43" s="53" t="b">
        <f t="shared" si="0"/>
        <v>0</v>
      </c>
      <c r="S43" s="53"/>
      <c r="T43" s="53"/>
    </row>
    <row r="44" spans="1:20" s="292" customFormat="1" ht="20.25">
      <c r="A44" s="290"/>
      <c r="B44" s="71" t="s">
        <v>243</v>
      </c>
      <c r="C44" s="850"/>
      <c r="D44" s="872">
        <v>9069887</v>
      </c>
      <c r="E44" s="862"/>
      <c r="F44" s="656">
        <f>D44</f>
        <v>9069887</v>
      </c>
      <c r="G44" s="873">
        <v>8915270.2253664006</v>
      </c>
      <c r="H44" s="873">
        <v>8747472.2253664006</v>
      </c>
      <c r="I44" s="873">
        <v>8664275.2253664006</v>
      </c>
      <c r="J44" s="850"/>
      <c r="K44" s="873">
        <v>8630045.2253664006</v>
      </c>
      <c r="L44" s="850"/>
      <c r="M44" s="873">
        <v>8630045.2253664006</v>
      </c>
      <c r="N44" s="873">
        <v>8520518.2253664006</v>
      </c>
      <c r="O44" s="873">
        <v>8405697.2253664006</v>
      </c>
      <c r="P44" s="873">
        <v>8361264</v>
      </c>
      <c r="Q44" s="53"/>
      <c r="R44" s="53" t="b">
        <f t="shared" si="0"/>
        <v>0</v>
      </c>
      <c r="S44" s="53"/>
      <c r="T44" s="53"/>
    </row>
    <row r="45" spans="1:20" s="292" customFormat="1" ht="20.25">
      <c r="A45" s="291"/>
      <c r="B45" s="865" t="s">
        <v>244</v>
      </c>
      <c r="C45" s="874"/>
      <c r="D45" s="875">
        <v>879199</v>
      </c>
      <c r="E45" s="862"/>
      <c r="F45" s="656">
        <f>D45</f>
        <v>879199</v>
      </c>
      <c r="G45" s="876">
        <v>911194.9</v>
      </c>
      <c r="H45" s="876">
        <v>854649.9</v>
      </c>
      <c r="I45" s="876">
        <v>827085.9</v>
      </c>
      <c r="J45" s="850"/>
      <c r="K45" s="876">
        <v>829139.9</v>
      </c>
      <c r="L45" s="850"/>
      <c r="M45" s="876">
        <v>829139.9</v>
      </c>
      <c r="N45" s="876">
        <v>828940.9</v>
      </c>
      <c r="O45" s="876">
        <v>807297.9</v>
      </c>
      <c r="P45" s="876">
        <v>805484</v>
      </c>
      <c r="Q45" s="53"/>
      <c r="R45" s="53" t="b">
        <f t="shared" si="0"/>
        <v>0</v>
      </c>
      <c r="S45" s="53"/>
      <c r="T45" s="53"/>
    </row>
    <row r="46" spans="1:20" s="292" customFormat="1" ht="20.25">
      <c r="A46" s="291"/>
      <c r="B46" s="877" t="s">
        <v>290</v>
      </c>
      <c r="C46" s="878"/>
      <c r="D46" s="879">
        <v>59.3</v>
      </c>
      <c r="E46" s="862"/>
      <c r="F46" s="879">
        <v>58.88</v>
      </c>
      <c r="G46" s="880">
        <v>60.76</v>
      </c>
      <c r="H46" s="880">
        <v>59.5431934</v>
      </c>
      <c r="I46" s="880">
        <v>57.983489400000003</v>
      </c>
      <c r="J46" s="850"/>
      <c r="K46" s="880">
        <v>57.664423800000002</v>
      </c>
      <c r="L46" s="881"/>
      <c r="M46" s="880">
        <v>58.608488800000003</v>
      </c>
      <c r="N46" s="880">
        <v>59.466230600000003</v>
      </c>
      <c r="O46" s="880">
        <v>57.360305699999998</v>
      </c>
      <c r="P46" s="880">
        <v>55.174383300000002</v>
      </c>
      <c r="Q46" s="53"/>
      <c r="R46" s="53"/>
      <c r="S46" s="53"/>
      <c r="T46" s="53"/>
    </row>
    <row r="47" spans="1:20" s="292" customFormat="1" ht="21" hidden="1" customHeight="1">
      <c r="A47" s="291"/>
      <c r="B47" s="882"/>
      <c r="C47" s="874"/>
      <c r="D47" s="879"/>
      <c r="E47" s="862"/>
      <c r="F47" s="883"/>
      <c r="G47" s="884"/>
      <c r="H47" s="884"/>
      <c r="I47" s="884"/>
      <c r="J47" s="850"/>
      <c r="K47" s="884"/>
      <c r="L47" s="881"/>
      <c r="M47" s="884"/>
      <c r="N47" s="884"/>
      <c r="O47" s="884"/>
      <c r="P47" s="884"/>
      <c r="Q47" s="53"/>
      <c r="R47" s="53" t="b">
        <f t="shared" si="0"/>
        <v>1</v>
      </c>
      <c r="S47" s="53" t="b">
        <f t="shared" si="1"/>
        <v>1</v>
      </c>
      <c r="T47" s="53"/>
    </row>
    <row r="48" spans="1:20" s="292" customFormat="1" ht="23.25">
      <c r="A48" s="291"/>
      <c r="B48" s="66" t="s">
        <v>323</v>
      </c>
      <c r="C48" s="850"/>
      <c r="D48" s="885">
        <v>1.2699999999999999E-2</v>
      </c>
      <c r="E48" s="862"/>
      <c r="F48" s="885">
        <v>1.6299999999999999E-2</v>
      </c>
      <c r="G48" s="886">
        <v>1.24E-2</v>
      </c>
      <c r="H48" s="886">
        <v>1.0737500000000001E-2</v>
      </c>
      <c r="I48" s="886">
        <v>1.12421E-2</v>
      </c>
      <c r="J48" s="850"/>
      <c r="K48" s="886">
        <v>1.23074E-2</v>
      </c>
      <c r="L48" s="850"/>
      <c r="M48" s="886">
        <v>1.37295E-2</v>
      </c>
      <c r="N48" s="886">
        <v>1.20897E-2</v>
      </c>
      <c r="O48" s="886">
        <v>1.1043499999999999E-2</v>
      </c>
      <c r="P48" s="886">
        <v>1.23E-2</v>
      </c>
      <c r="Q48" s="53"/>
      <c r="R48" s="53"/>
      <c r="S48" s="53"/>
      <c r="T48" s="53"/>
    </row>
    <row r="49" spans="1:20" s="292" customFormat="1" ht="20.25">
      <c r="A49" s="291"/>
      <c r="B49" s="864" t="s">
        <v>243</v>
      </c>
      <c r="C49" s="850"/>
      <c r="D49" s="885">
        <v>9.1999999999999998E-3</v>
      </c>
      <c r="E49" s="862"/>
      <c r="F49" s="885">
        <v>1.2200000000000001E-2</v>
      </c>
      <c r="G49" s="886">
        <v>8.9999999999999993E-3</v>
      </c>
      <c r="H49" s="886">
        <v>7.5217000000000001E-3</v>
      </c>
      <c r="I49" s="886">
        <v>7.9129000000000005E-3</v>
      </c>
      <c r="J49" s="850"/>
      <c r="K49" s="886">
        <v>9.3212E-3</v>
      </c>
      <c r="L49" s="850"/>
      <c r="M49" s="886">
        <v>1.0782E-2</v>
      </c>
      <c r="N49" s="886">
        <v>9.2504000000000006E-3</v>
      </c>
      <c r="O49" s="886">
        <v>8.2737000000000002E-3</v>
      </c>
      <c r="P49" s="886">
        <v>8.8999999999999999E-3</v>
      </c>
      <c r="Q49" s="53"/>
      <c r="R49" s="53"/>
      <c r="S49" s="53"/>
      <c r="T49" s="53"/>
    </row>
    <row r="50" spans="1:20" s="292" customFormat="1" ht="20.25">
      <c r="A50" s="290"/>
      <c r="B50" s="71" t="s">
        <v>244</v>
      </c>
      <c r="C50" s="850"/>
      <c r="D50" s="885">
        <v>4.8500000000000001E-2</v>
      </c>
      <c r="E50" s="862"/>
      <c r="F50" s="885">
        <v>5.74E-2</v>
      </c>
      <c r="G50" s="886">
        <v>4.58E-2</v>
      </c>
      <c r="H50" s="886">
        <v>4.4090699999999997E-2</v>
      </c>
      <c r="I50" s="886">
        <v>4.6051099999999998E-2</v>
      </c>
      <c r="J50" s="850"/>
      <c r="K50" s="886">
        <v>4.3075099999999998E-2</v>
      </c>
      <c r="L50" s="850"/>
      <c r="M50" s="886">
        <v>4.4151200000000002E-2</v>
      </c>
      <c r="N50" s="886">
        <v>4.1468999999999999E-2</v>
      </c>
      <c r="O50" s="886">
        <v>3.9803400000000003E-2</v>
      </c>
      <c r="P50" s="886">
        <v>4.6800000000000001E-2</v>
      </c>
      <c r="Q50" s="53"/>
      <c r="R50" s="53"/>
      <c r="S50" s="53"/>
      <c r="T50" s="53"/>
    </row>
    <row r="51" spans="1:20" s="292" customFormat="1" ht="21" customHeight="1">
      <c r="A51" s="294"/>
      <c r="B51" s="856" t="s">
        <v>279</v>
      </c>
      <c r="C51" s="887"/>
      <c r="D51" s="888"/>
      <c r="E51" s="889"/>
      <c r="F51" s="890"/>
      <c r="G51" s="891"/>
      <c r="H51" s="892"/>
      <c r="I51" s="892"/>
      <c r="J51" s="893"/>
      <c r="K51" s="892"/>
      <c r="L51" s="893"/>
      <c r="M51" s="892"/>
      <c r="N51" s="892"/>
      <c r="O51" s="892"/>
      <c r="P51" s="892"/>
      <c r="Q51" s="53"/>
      <c r="R51" s="53"/>
      <c r="S51" s="53"/>
      <c r="T51" s="53"/>
    </row>
    <row r="52" spans="1:20" s="292" customFormat="1" ht="20.25">
      <c r="A52" s="290"/>
      <c r="B52" s="66" t="s">
        <v>251</v>
      </c>
      <c r="C52" s="850"/>
      <c r="D52" s="108">
        <v>202024</v>
      </c>
      <c r="E52" s="852"/>
      <c r="F52" s="108">
        <f>D52-G52-H52-I52</f>
        <v>104447</v>
      </c>
      <c r="G52" s="894">
        <v>49044</v>
      </c>
      <c r="H52" s="894">
        <v>-344</v>
      </c>
      <c r="I52" s="100">
        <v>48877</v>
      </c>
      <c r="J52" s="850"/>
      <c r="K52" s="100">
        <v>193641</v>
      </c>
      <c r="L52" s="850"/>
      <c r="M52" s="100">
        <v>38998</v>
      </c>
      <c r="N52" s="100">
        <v>33035</v>
      </c>
      <c r="O52" s="100">
        <v>47449</v>
      </c>
      <c r="P52" s="100">
        <v>74159</v>
      </c>
      <c r="Q52" s="53"/>
      <c r="R52" s="53" t="b">
        <f t="shared" si="0"/>
        <v>1</v>
      </c>
      <c r="S52" s="53" t="b">
        <f t="shared" si="1"/>
        <v>1</v>
      </c>
      <c r="T52" s="53"/>
    </row>
    <row r="53" spans="1:20" s="292" customFormat="1" ht="20.25">
      <c r="A53" s="295"/>
      <c r="B53" s="74" t="s">
        <v>246</v>
      </c>
      <c r="C53" s="871"/>
      <c r="D53" s="72">
        <v>2451818</v>
      </c>
      <c r="E53" s="852"/>
      <c r="F53" s="656">
        <f>D53</f>
        <v>2451818</v>
      </c>
      <c r="G53" s="100">
        <v>2347371</v>
      </c>
      <c r="H53" s="104">
        <v>2298327</v>
      </c>
      <c r="I53" s="104">
        <v>2298671</v>
      </c>
      <c r="J53" s="871"/>
      <c r="K53" s="104">
        <v>2249794</v>
      </c>
      <c r="L53" s="871"/>
      <c r="M53" s="104">
        <v>2249794</v>
      </c>
      <c r="N53" s="104">
        <v>2210796</v>
      </c>
      <c r="O53" s="104">
        <v>2177761</v>
      </c>
      <c r="P53" s="104">
        <v>2130312</v>
      </c>
      <c r="Q53" s="53"/>
      <c r="R53" s="53"/>
      <c r="S53" s="53"/>
      <c r="T53" s="53"/>
    </row>
    <row r="54" spans="1:20" s="292" customFormat="1" ht="18" customHeight="1">
      <c r="A54" s="296"/>
      <c r="B54" s="110"/>
      <c r="C54" s="871"/>
      <c r="D54" s="883"/>
      <c r="E54" s="862"/>
      <c r="F54" s="883"/>
      <c r="G54" s="854"/>
      <c r="H54" s="854"/>
      <c r="I54" s="854"/>
      <c r="J54" s="871"/>
      <c r="K54" s="854"/>
      <c r="L54" s="871"/>
      <c r="M54" s="854"/>
      <c r="N54" s="854"/>
      <c r="O54" s="854"/>
      <c r="P54" s="854"/>
      <c r="Q54" s="53"/>
      <c r="R54" s="53"/>
      <c r="S54" s="53"/>
      <c r="T54" s="53"/>
    </row>
    <row r="55" spans="1:20" ht="51" hidden="1" customHeight="1">
      <c r="A55" s="297"/>
      <c r="B55" s="654" t="s">
        <v>242</v>
      </c>
      <c r="C55" s="1575" t="s">
        <v>301</v>
      </c>
      <c r="D55" s="1575"/>
      <c r="E55" s="1575"/>
      <c r="F55" s="1575"/>
      <c r="G55" s="1575"/>
      <c r="H55" s="1575"/>
      <c r="I55" s="1575"/>
      <c r="J55" s="1575"/>
      <c r="K55" s="1575"/>
      <c r="L55" s="1575"/>
      <c r="M55" s="1575"/>
      <c r="N55" s="1575"/>
      <c r="O55" s="1575"/>
      <c r="P55" s="1575"/>
      <c r="Q55" s="297"/>
      <c r="R55" s="298"/>
    </row>
    <row r="56" spans="1:20" ht="37.5" customHeight="1">
      <c r="A56" s="297"/>
      <c r="B56" s="563"/>
      <c r="C56" s="1578"/>
      <c r="D56" s="1578"/>
      <c r="E56" s="1578"/>
      <c r="F56" s="1578"/>
      <c r="G56" s="1578"/>
      <c r="H56" s="1578"/>
      <c r="I56" s="1578"/>
      <c r="J56" s="1578"/>
      <c r="K56" s="1578"/>
      <c r="L56" s="1578"/>
      <c r="M56" s="1578"/>
      <c r="N56" s="1578"/>
      <c r="O56" s="1578"/>
      <c r="P56" s="1578"/>
      <c r="Q56" s="297"/>
      <c r="R56" s="298"/>
    </row>
    <row r="57" spans="1:20" ht="39" customHeight="1">
      <c r="A57" s="297"/>
      <c r="B57" s="639"/>
      <c r="C57" s="297" t="s">
        <v>272</v>
      </c>
      <c r="D57" s="568" t="e">
        <f ca="1">SUM(D18:D19)=D20</f>
        <v>#NAME?</v>
      </c>
      <c r="E57" s="568"/>
      <c r="F57" s="568" t="e">
        <f ca="1">SUM(F18:F19)=F20</f>
        <v>#NAME?</v>
      </c>
      <c r="G57" s="568" t="b">
        <f>SUM(G18:G19)=G20</f>
        <v>1</v>
      </c>
      <c r="H57" s="568" t="b">
        <f>SUM(H18:H19)=H20</f>
        <v>1</v>
      </c>
      <c r="I57" s="568" t="b">
        <f t="shared" ref="I57:P57" si="4">SUM(I18:I19)=I20</f>
        <v>1</v>
      </c>
      <c r="J57" s="568"/>
      <c r="K57" s="568" t="b">
        <f t="shared" si="4"/>
        <v>1</v>
      </c>
      <c r="L57" s="568"/>
      <c r="M57" s="568" t="b">
        <f t="shared" si="4"/>
        <v>1</v>
      </c>
      <c r="N57" s="568" t="b">
        <f t="shared" si="4"/>
        <v>1</v>
      </c>
      <c r="O57" s="568" t="b">
        <f t="shared" si="4"/>
        <v>1</v>
      </c>
      <c r="P57" s="568" t="b">
        <f t="shared" si="4"/>
        <v>1</v>
      </c>
      <c r="Q57" s="297"/>
      <c r="R57" s="298"/>
    </row>
    <row r="58" spans="1:20">
      <c r="A58" s="297"/>
      <c r="B58" s="297"/>
      <c r="C58" s="297" t="s">
        <v>273</v>
      </c>
      <c r="D58" s="568" t="e">
        <f ca="1">(D21+D22)=D23</f>
        <v>#NAME?</v>
      </c>
      <c r="E58" s="297"/>
      <c r="F58" s="568" t="e">
        <f ca="1">(F21+F22)=F23</f>
        <v>#NAME?</v>
      </c>
      <c r="G58" s="568" t="b">
        <f>(G21+G22)=G23</f>
        <v>1</v>
      </c>
      <c r="H58" s="568" t="b">
        <f>(H21+H22)=H23</f>
        <v>1</v>
      </c>
      <c r="I58" s="568" t="b">
        <f t="shared" ref="I58:P58" si="5">(I21+I22)=I23</f>
        <v>1</v>
      </c>
      <c r="J58" s="568"/>
      <c r="K58" s="568" t="b">
        <f t="shared" si="5"/>
        <v>1</v>
      </c>
      <c r="L58" s="568"/>
      <c r="M58" s="568" t="b">
        <f t="shared" si="5"/>
        <v>1</v>
      </c>
      <c r="N58" s="568" t="b">
        <f t="shared" si="5"/>
        <v>1</v>
      </c>
      <c r="O58" s="568" t="b">
        <f t="shared" si="5"/>
        <v>1</v>
      </c>
      <c r="P58" s="568" t="b">
        <f t="shared" si="5"/>
        <v>1</v>
      </c>
      <c r="Q58" s="297"/>
      <c r="R58" s="298"/>
    </row>
    <row r="59" spans="1:20">
      <c r="A59" s="297"/>
      <c r="B59" s="297"/>
      <c r="C59" s="297" t="s">
        <v>200</v>
      </c>
      <c r="D59" s="568" t="e">
        <f ca="1">(D18+D21)=D24</f>
        <v>#NAME?</v>
      </c>
      <c r="E59" s="297"/>
      <c r="F59" s="568" t="e">
        <f ca="1">(F18+F21)=F24</f>
        <v>#NAME?</v>
      </c>
      <c r="G59" s="568" t="b">
        <f>(G18+G21)=G24</f>
        <v>1</v>
      </c>
      <c r="H59" s="568" t="b">
        <f>(H18+H21)=H24</f>
        <v>1</v>
      </c>
      <c r="I59" s="568" t="b">
        <f t="shared" ref="I59:P59" si="6">(I18+I21)=I24</f>
        <v>1</v>
      </c>
      <c r="J59" s="568"/>
      <c r="K59" s="568" t="b">
        <f t="shared" si="6"/>
        <v>1</v>
      </c>
      <c r="L59" s="568"/>
      <c r="M59" s="568" t="b">
        <f t="shared" si="6"/>
        <v>1</v>
      </c>
      <c r="N59" s="568" t="b">
        <f t="shared" si="6"/>
        <v>1</v>
      </c>
      <c r="O59" s="568" t="b">
        <f t="shared" si="6"/>
        <v>1</v>
      </c>
      <c r="P59" s="568" t="b">
        <f t="shared" si="6"/>
        <v>1</v>
      </c>
      <c r="Q59" s="297"/>
      <c r="R59" s="298"/>
    </row>
    <row r="60" spans="1:20">
      <c r="A60" s="297"/>
      <c r="B60" s="297"/>
      <c r="C60" s="297" t="s">
        <v>201</v>
      </c>
      <c r="D60" s="568" t="e">
        <f ca="1">(D20+D23)=D26</f>
        <v>#NAME?</v>
      </c>
      <c r="E60" s="297"/>
      <c r="F60" s="568" t="e">
        <f ca="1">(F20+F23)=F26</f>
        <v>#NAME?</v>
      </c>
      <c r="G60" s="568" t="b">
        <f>(G20+G23)=G26</f>
        <v>1</v>
      </c>
      <c r="H60" s="568" t="b">
        <f>(H20+H23)=H26</f>
        <v>1</v>
      </c>
      <c r="I60" s="568" t="b">
        <f t="shared" ref="I60:P60" si="7">(I20+I23)=I26</f>
        <v>1</v>
      </c>
      <c r="J60" s="568"/>
      <c r="K60" s="568" t="b">
        <f t="shared" si="7"/>
        <v>1</v>
      </c>
      <c r="L60" s="568"/>
      <c r="M60" s="568" t="b">
        <f t="shared" si="7"/>
        <v>1</v>
      </c>
      <c r="N60" s="568" t="b">
        <f t="shared" si="7"/>
        <v>1</v>
      </c>
      <c r="O60" s="568" t="b">
        <f t="shared" si="7"/>
        <v>1</v>
      </c>
      <c r="P60" s="568" t="b">
        <f t="shared" si="7"/>
        <v>1</v>
      </c>
      <c r="Q60" s="297"/>
      <c r="R60" s="298"/>
    </row>
    <row r="61" spans="1:20">
      <c r="A61" s="297"/>
      <c r="B61" s="297"/>
      <c r="C61" s="297" t="s">
        <v>156</v>
      </c>
      <c r="D61" s="568" t="e">
        <f ca="1">(D26+D27)=D28</f>
        <v>#NAME?</v>
      </c>
      <c r="E61" s="297"/>
      <c r="F61" s="568" t="e">
        <f ca="1">(F26+F27)=F28</f>
        <v>#NAME?</v>
      </c>
      <c r="G61" s="568" t="b">
        <f>(G26+G27)=G28</f>
        <v>1</v>
      </c>
      <c r="H61" s="568" t="b">
        <f>(H26+H27)=H28</f>
        <v>1</v>
      </c>
      <c r="I61" s="568" t="b">
        <f t="shared" ref="I61:P61" si="8">(I26+I27)=I28</f>
        <v>1</v>
      </c>
      <c r="J61" s="568"/>
      <c r="K61" s="568" t="b">
        <f t="shared" si="8"/>
        <v>1</v>
      </c>
      <c r="L61" s="568"/>
      <c r="M61" s="568" t="b">
        <f t="shared" si="8"/>
        <v>1</v>
      </c>
      <c r="N61" s="568" t="b">
        <f t="shared" si="8"/>
        <v>1</v>
      </c>
      <c r="O61" s="568" t="b">
        <f t="shared" si="8"/>
        <v>1</v>
      </c>
      <c r="P61" s="568" t="b">
        <f t="shared" si="8"/>
        <v>1</v>
      </c>
      <c r="Q61" s="297"/>
      <c r="R61" s="298"/>
    </row>
    <row r="62" spans="1:20">
      <c r="A62" s="297"/>
      <c r="B62" s="297"/>
      <c r="C62" s="297"/>
      <c r="D62" s="297"/>
      <c r="E62" s="297"/>
      <c r="F62" s="297"/>
      <c r="G62" s="297"/>
      <c r="H62" s="298"/>
      <c r="I62" s="297"/>
      <c r="J62" s="297"/>
      <c r="K62" s="297"/>
      <c r="L62" s="297"/>
      <c r="M62" s="298"/>
      <c r="N62" s="297"/>
      <c r="O62" s="297"/>
      <c r="P62" s="298"/>
      <c r="Q62" s="297"/>
      <c r="R62" s="298"/>
    </row>
    <row r="63" spans="1:20">
      <c r="A63" s="297"/>
      <c r="B63" s="297"/>
      <c r="C63" s="297"/>
      <c r="D63" s="297"/>
      <c r="E63" s="297"/>
      <c r="F63" s="297"/>
      <c r="G63" s="297"/>
      <c r="H63" s="298"/>
      <c r="I63" s="297"/>
      <c r="J63" s="297"/>
      <c r="K63" s="297"/>
      <c r="L63" s="297"/>
      <c r="M63" s="298"/>
      <c r="N63" s="297"/>
      <c r="O63" s="297"/>
      <c r="P63" s="298"/>
      <c r="Q63" s="297"/>
      <c r="R63" s="298"/>
    </row>
    <row r="64" spans="1:20">
      <c r="A64" s="297"/>
      <c r="B64" s="297"/>
      <c r="C64" s="297"/>
      <c r="D64" s="297"/>
      <c r="E64" s="297"/>
      <c r="F64" s="297"/>
      <c r="G64" s="297"/>
      <c r="H64" s="298"/>
      <c r="I64" s="297"/>
      <c r="J64" s="297"/>
      <c r="K64" s="297"/>
      <c r="L64" s="297"/>
      <c r="M64" s="298"/>
      <c r="N64" s="297"/>
      <c r="O64" s="297"/>
      <c r="P64" s="298"/>
      <c r="Q64" s="297"/>
      <c r="R64" s="298"/>
    </row>
    <row r="66" spans="12:12">
      <c r="L66" s="297"/>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9525</xdr:colOff>
                <xdr:row>11</xdr:row>
                <xdr:rowOff>0</xdr:rowOff>
              </to>
            </anchor>
          </controlPr>
        </control>
      </mc:Choice>
      <mc:Fallback>
        <control shapeId="6041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63" customWidth="1"/>
    <col min="2" max="2" width="99" style="63" customWidth="1"/>
    <col min="3" max="3" width="15.42578125" style="276" customWidth="1"/>
    <col min="4" max="4" width="1.85546875" style="276" customWidth="1"/>
    <col min="5" max="5" width="15.42578125" style="276" customWidth="1"/>
    <col min="6" max="6" width="1.85546875" style="276" customWidth="1"/>
    <col min="7" max="7" width="15.42578125" style="276" customWidth="1"/>
    <col min="8" max="8" width="1.85546875" style="276" customWidth="1" outlineLevel="1"/>
    <col min="9" max="9" width="15.42578125" style="276" customWidth="1" outlineLevel="1"/>
    <col min="10" max="10" width="1.85546875" style="276" customWidth="1" outlineLevel="1"/>
    <col min="11" max="11" width="15.42578125" style="63" customWidth="1" outlineLevel="1"/>
    <col min="12" max="12" width="1.85546875" style="276" customWidth="1" outlineLevel="1"/>
    <col min="13" max="13" width="15.42578125" style="63" customWidth="1" outlineLevel="1"/>
    <col min="14" max="15" width="9.140625" style="53" customWidth="1" outlineLevel="1"/>
    <col min="16" max="16" width="10.7109375" style="53" bestFit="1" customWidth="1"/>
    <col min="17" max="17" width="12.5703125" style="53" customWidth="1"/>
    <col min="18" max="16384" width="9.140625" style="53"/>
  </cols>
  <sheetData>
    <row r="1" spans="1:17" s="569" customFormat="1" ht="16.5" customHeight="1">
      <c r="A1" s="61"/>
      <c r="B1" s="61"/>
      <c r="C1" s="58"/>
      <c r="D1" s="58"/>
      <c r="E1" s="58"/>
      <c r="F1" s="58"/>
      <c r="G1" s="58"/>
      <c r="H1" s="58"/>
      <c r="I1" s="58"/>
      <c r="J1" s="58"/>
      <c r="K1" s="61"/>
      <c r="L1" s="58"/>
      <c r="M1" s="61"/>
    </row>
    <row r="2" spans="1:17" s="569" customFormat="1" ht="25.5">
      <c r="A2" s="57"/>
      <c r="B2" s="57"/>
      <c r="C2" s="78"/>
      <c r="D2" s="78"/>
      <c r="E2" s="76"/>
      <c r="F2" s="57"/>
      <c r="G2" s="79"/>
      <c r="I2" s="78"/>
      <c r="J2" s="60"/>
      <c r="K2" s="401"/>
      <c r="L2" s="58"/>
      <c r="M2" s="94" t="s">
        <v>293</v>
      </c>
    </row>
    <row r="3" spans="1:17" s="569" customFormat="1" ht="15" customHeight="1">
      <c r="A3" s="57"/>
      <c r="B3" s="57"/>
      <c r="C3" s="78"/>
      <c r="D3" s="78"/>
      <c r="E3" s="78"/>
      <c r="F3" s="78"/>
      <c r="G3" s="78"/>
      <c r="H3" s="78"/>
      <c r="I3" s="78"/>
      <c r="J3" s="60"/>
      <c r="K3" s="61"/>
      <c r="L3" s="58"/>
      <c r="M3" s="78"/>
    </row>
    <row r="4" spans="1:17" s="569" customFormat="1" ht="12.75" customHeight="1" thickBot="1">
      <c r="A4" s="57"/>
      <c r="B4" s="57"/>
      <c r="C4" s="78"/>
      <c r="D4" s="78"/>
      <c r="E4" s="78"/>
      <c r="F4" s="78"/>
      <c r="G4" s="78"/>
      <c r="H4" s="78"/>
      <c r="I4" s="78"/>
      <c r="J4" s="60"/>
      <c r="K4" s="76"/>
      <c r="L4" s="57"/>
      <c r="M4" s="59"/>
    </row>
    <row r="5" spans="1:17" s="569" customFormat="1" ht="18.75" customHeight="1" thickTop="1">
      <c r="A5" s="58"/>
      <c r="B5" s="300"/>
      <c r="C5" s="301" t="s">
        <v>211</v>
      </c>
      <c r="D5" s="302"/>
      <c r="E5" s="87" t="s">
        <v>211</v>
      </c>
      <c r="F5" s="61"/>
      <c r="G5" s="61"/>
      <c r="H5" s="303"/>
      <c r="I5" s="304" t="s">
        <v>177</v>
      </c>
      <c r="J5" s="302"/>
      <c r="K5" s="87" t="s">
        <v>177</v>
      </c>
      <c r="L5" s="61"/>
      <c r="M5" s="61"/>
    </row>
    <row r="6" spans="1:17" s="569" customFormat="1" ht="17.25" thickBot="1">
      <c r="A6" s="305" t="s">
        <v>79</v>
      </c>
      <c r="B6" s="306"/>
      <c r="C6" s="307">
        <v>2022</v>
      </c>
      <c r="D6" s="308"/>
      <c r="E6" s="309">
        <v>2021</v>
      </c>
      <c r="F6" s="87"/>
      <c r="G6" s="309" t="s">
        <v>31</v>
      </c>
      <c r="H6" s="310"/>
      <c r="I6" s="311">
        <v>2022</v>
      </c>
      <c r="J6" s="308"/>
      <c r="K6" s="309">
        <v>2021</v>
      </c>
      <c r="L6" s="87"/>
      <c r="M6" s="309" t="s">
        <v>31</v>
      </c>
    </row>
    <row r="7" spans="1:17" s="570" customFormat="1" ht="16.5">
      <c r="A7" s="312" t="s">
        <v>105</v>
      </c>
      <c r="B7" s="129"/>
      <c r="C7" s="313"/>
      <c r="D7" s="314"/>
      <c r="E7" s="315"/>
      <c r="F7" s="315"/>
      <c r="G7" s="315"/>
      <c r="H7" s="316"/>
      <c r="I7" s="317"/>
      <c r="J7" s="314"/>
      <c r="K7" s="315"/>
      <c r="L7" s="315"/>
      <c r="M7" s="315"/>
    </row>
    <row r="8" spans="1:17" s="571" customFormat="1" ht="16.5">
      <c r="A8" s="318" t="s">
        <v>212</v>
      </c>
      <c r="B8" s="78"/>
      <c r="C8" s="319"/>
      <c r="D8" s="302"/>
      <c r="E8" s="87"/>
      <c r="F8" s="87"/>
      <c r="G8" s="87"/>
      <c r="H8" s="320"/>
      <c r="I8" s="79"/>
      <c r="J8" s="302"/>
      <c r="K8" s="87"/>
      <c r="L8" s="87"/>
      <c r="M8" s="87"/>
    </row>
    <row r="9" spans="1:17" s="571" customFormat="1" ht="16.5">
      <c r="A9" s="321" t="s">
        <v>170</v>
      </c>
      <c r="B9" s="322"/>
      <c r="C9" s="323" t="e">
        <f ca="1">'Bell Wireline HIST p9'!G24</f>
        <v>#NAME?</v>
      </c>
      <c r="D9" s="302"/>
      <c r="E9" s="324">
        <f>'Bell Wireline HIST p9'!N24</f>
        <v>1986</v>
      </c>
      <c r="F9" s="87"/>
      <c r="G9" s="457" t="e">
        <f ca="1">IF(OR(((ABS(C9-E9)/E9))&gt;100%,((ABS(C9-E9)/E9))&lt;-100%),"n.m.",((C9-E9)/ABS(E9)))</f>
        <v>#NAME?</v>
      </c>
      <c r="H9" s="325" t="e">
        <f t="shared" ref="H9:H17" ca="1" si="0">(C9-F9)/F9</f>
        <v>#NAME?</v>
      </c>
      <c r="I9" s="326" t="e">
        <f ca="1">'Bell Wireline HIST p9'!E24</f>
        <v>#NAME?</v>
      </c>
      <c r="J9" s="302"/>
      <c r="K9" s="324">
        <f>'Bell Wireline HIST p9'!O24+'Bell Wireline HIST p9'!P24+'Bell Wireline HIST p9'!Q24+'Bell Wireline HIST p9'!N24</f>
        <v>7871</v>
      </c>
      <c r="L9" s="87"/>
      <c r="M9" s="457" t="e">
        <f ca="1">IF(OR(((ABS(I9-K9)/K9))&gt;100%,((ABS(I9-K9)/K9))&lt;-100%),"n.m.",((I9-K9)/ABS(K9)))</f>
        <v>#NAME?</v>
      </c>
      <c r="O9" s="657"/>
      <c r="P9" s="658"/>
      <c r="Q9" s="658"/>
    </row>
    <row r="10" spans="1:17" s="571" customFormat="1" ht="16.5">
      <c r="A10" s="327" t="s">
        <v>214</v>
      </c>
      <c r="B10" s="327"/>
      <c r="C10" s="323" t="e">
        <f ca="1">'Bell Wireline HIST p9'!G25</f>
        <v>#NAME?</v>
      </c>
      <c r="D10" s="302"/>
      <c r="E10" s="324">
        <f>'Bell Wireline HIST p9'!N25</f>
        <v>779</v>
      </c>
      <c r="F10" s="87"/>
      <c r="G10" s="457" t="e">
        <f ca="1">IF(OR(((ABS(C10-E10)/E10))&gt;100%,((ABS(C10-E10)/E10))&lt;-100%),"n.m.",((C10-E10)/ABS(E10)))</f>
        <v>#NAME?</v>
      </c>
      <c r="H10" s="263" t="e">
        <f t="shared" ca="1" si="0"/>
        <v>#NAME?</v>
      </c>
      <c r="I10" s="323" t="e">
        <f ca="1">'Bell Wireline HIST p9'!E25</f>
        <v>#NAME?</v>
      </c>
      <c r="J10" s="302"/>
      <c r="K10" s="324">
        <f>'Bell Wireline HIST p9'!O25+'Bell Wireline HIST p9'!P25+'Bell Wireline HIST p9'!Q25+'Bell Wireline HIST p9'!N25</f>
        <v>3154</v>
      </c>
      <c r="L10" s="87"/>
      <c r="M10" s="457" t="e">
        <f ca="1">IF(OR(((ABS(I10-K10)/K10))&gt;100%,((ABS(I10-K10)/K10))&lt;-100%),"n.m.",((I10-K10)/ABS(K10)))</f>
        <v>#NAME?</v>
      </c>
      <c r="O10" s="657"/>
      <c r="P10" s="658"/>
      <c r="Q10" s="658"/>
    </row>
    <row r="11" spans="1:17" s="571" customFormat="1" ht="16.5">
      <c r="A11" s="327" t="s">
        <v>199</v>
      </c>
      <c r="B11" s="327"/>
      <c r="C11" s="328" t="e">
        <f ca="1">'Bell Wireline HIST p9'!G26</f>
        <v>#NAME?</v>
      </c>
      <c r="D11" s="329"/>
      <c r="E11" s="330">
        <f>'Bell Wireline HIST p9'!N26</f>
        <v>75</v>
      </c>
      <c r="F11" s="79"/>
      <c r="G11" s="458" t="e">
        <f ca="1">IF(OR(((ABS(C11-E11)/E11))&gt;100%,((ABS(C11-E11)/E11))&lt;-100%),"n.m.",((C11-E11)/ABS(E11)))</f>
        <v>#NAME?</v>
      </c>
      <c r="H11" s="325" t="e">
        <f t="shared" ca="1" si="0"/>
        <v>#NAME?</v>
      </c>
      <c r="I11" s="331" t="e">
        <f ca="1">'Bell Wireline HIST p9'!E26</f>
        <v>#NAME?</v>
      </c>
      <c r="J11" s="329"/>
      <c r="K11" s="330">
        <f>'Bell Wireline HIST p9'!O26+'Bell Wireline HIST p9'!P26+'Bell Wireline HIST p9'!Q26+'Bell Wireline HIST p9'!N26</f>
        <v>289</v>
      </c>
      <c r="L11" s="79"/>
      <c r="M11" s="458" t="e">
        <f ca="1">IF(OR(((ABS(I11-K11)/K11))&gt;100%,((ABS(I11-K11)/K11))&lt;-100%),"n.m.",((I11-K11)/ABS(K11)))</f>
        <v>#NAME?</v>
      </c>
      <c r="O11" s="657"/>
      <c r="P11" s="658"/>
      <c r="Q11" s="658"/>
    </row>
    <row r="12" spans="1:17" s="571" customFormat="1" ht="16.5">
      <c r="A12" s="332" t="s">
        <v>207</v>
      </c>
      <c r="B12" s="332"/>
      <c r="C12" s="323" t="e">
        <f ca="1">'Bell Wireline HIST p9'!G27</f>
        <v>#NAME?</v>
      </c>
      <c r="D12" s="302"/>
      <c r="E12" s="324">
        <f>'Bell Wireline HIST p9'!N27</f>
        <v>2840</v>
      </c>
      <c r="F12" s="79"/>
      <c r="G12" s="457" t="e">
        <f ca="1">IF(OR(((ABS(C12-E12)/E12))&gt;100%,((ABS(C12-E12)/E12))&lt;-100%),"n.m.",((C12-E12)/ABS(E12)))</f>
        <v>#NAME?</v>
      </c>
      <c r="H12" s="325" t="e">
        <f t="shared" ca="1" si="0"/>
        <v>#NAME?</v>
      </c>
      <c r="I12" s="333" t="e">
        <f ca="1">'Bell Wireline HIST p9'!E27</f>
        <v>#NAME?</v>
      </c>
      <c r="J12" s="302"/>
      <c r="K12" s="324">
        <f>'Bell Wireline HIST p9'!O27+'Bell Wireline HIST p9'!P27+'Bell Wireline HIST p9'!Q27+'Bell Wireline HIST p9'!N27</f>
        <v>11314</v>
      </c>
      <c r="L12" s="79"/>
      <c r="M12" s="457" t="e">
        <f ca="1">IF(OR(((ABS(I12-K12)/K12))&gt;100%,((ABS(I12-K12)/K12))&lt;-100%),"n.m.",((I12-K12)/ABS(K12)))</f>
        <v>#NAME?</v>
      </c>
      <c r="O12" s="657"/>
      <c r="P12" s="658"/>
      <c r="Q12" s="658"/>
    </row>
    <row r="13" spans="1:17" s="571" customFormat="1" ht="16.5">
      <c r="A13" s="327" t="s">
        <v>208</v>
      </c>
      <c r="B13" s="327"/>
      <c r="C13" s="323" t="e">
        <f ca="1">'Bell Wireline HIST p9'!G28</f>
        <v>#NAME?</v>
      </c>
      <c r="D13" s="302"/>
      <c r="E13" s="324">
        <f>'Bell Wireline HIST p9'!N28</f>
        <v>94</v>
      </c>
      <c r="F13" s="79"/>
      <c r="G13" s="527" t="e">
        <f ca="1">IF(OR(((ABS(C13-E13)/E13))&gt;=100%,((ABS(C13-E13)/E13))&lt;=-100%),"n.m.",((C13-E13)/ABS(E13)))</f>
        <v>#NAME?</v>
      </c>
      <c r="H13" s="325" t="e">
        <f t="shared" ca="1" si="0"/>
        <v>#NAME?</v>
      </c>
      <c r="I13" s="333" t="e">
        <f ca="1">'Bell Wireline HIST p9'!E28</f>
        <v>#NAME?</v>
      </c>
      <c r="J13" s="302"/>
      <c r="K13" s="324">
        <f>'Bell Wireline HIST p9'!O28+'Bell Wireline HIST p9'!P28+'Bell Wireline HIST p9'!Q28+'Bell Wireline HIST p9'!N28</f>
        <v>358</v>
      </c>
      <c r="L13" s="79"/>
      <c r="M13" s="457" t="e">
        <f ca="1">IF(OR(((ABS(I13-K13)/K13))&gt;=100%,((ABS(I13-K13)/K13))&lt;=-100%),"n.m.",((I13-K13)/ABS(K13)))</f>
        <v>#NAME?</v>
      </c>
      <c r="O13" s="657"/>
      <c r="P13" s="658"/>
      <c r="Q13" s="658"/>
    </row>
    <row r="14" spans="1:17" s="570" customFormat="1" ht="16.5">
      <c r="A14" s="334" t="s">
        <v>272</v>
      </c>
      <c r="B14" s="335"/>
      <c r="C14" s="336" t="e">
        <f ca="1">'Bell Wireline HIST p9'!G29</f>
        <v>#NAME?</v>
      </c>
      <c r="D14" s="337"/>
      <c r="E14" s="525">
        <f>'Bell Wireline HIST p9'!N29</f>
        <v>2934</v>
      </c>
      <c r="F14" s="348"/>
      <c r="G14" s="459" t="e">
        <f ca="1">IF(OR(((ABS(C14-E14)/E14))&gt;100%,((ABS(C14-E14)/E14))&lt;-100%),"n.m.",((C14-E14)/ABS(E14)))</f>
        <v>#NAME?</v>
      </c>
      <c r="H14" s="349" t="e">
        <f t="shared" ca="1" si="0"/>
        <v>#NAME?</v>
      </c>
      <c r="I14" s="526" t="e">
        <f ca="1">'Bell Wireline HIST p9'!E29</f>
        <v>#NAME?</v>
      </c>
      <c r="J14" s="337"/>
      <c r="K14" s="338">
        <f>'Bell Wireline HIST p9'!O29+'Bell Wireline HIST p9'!P29+'Bell Wireline HIST p9'!Q29+'Bell Wireline HIST p9'!N29</f>
        <v>11672</v>
      </c>
      <c r="L14" s="317"/>
      <c r="M14" s="459" t="e">
        <f t="shared" ref="M14:M22" ca="1" si="1">IF(OR(((ABS(I14-K14)/K14))&gt;100%,((ABS(I14-K14)/K14))&lt;-100%),"n.m.",((I14-K14)/ABS(K14)))</f>
        <v>#NAME?</v>
      </c>
      <c r="O14" s="657"/>
      <c r="P14" s="658"/>
      <c r="Q14" s="658"/>
    </row>
    <row r="15" spans="1:17" s="571" customFormat="1" ht="16.5">
      <c r="A15" s="327" t="s">
        <v>170</v>
      </c>
      <c r="B15" s="327"/>
      <c r="C15" s="323" t="e">
        <f ca="1">'Bell Wireline HIST p9'!G30</f>
        <v>#NAME?</v>
      </c>
      <c r="D15" s="302"/>
      <c r="E15" s="324">
        <f>'Bell Wireline HIST p9'!N30</f>
        <v>132</v>
      </c>
      <c r="F15" s="79"/>
      <c r="G15" s="457" t="e">
        <f t="shared" ref="G15:G23" ca="1" si="2">IF(OR(((ABS(C15-E15)/E15))&gt;100%,((ABS(C15-E15)/E15))&lt;-100%),"n.m.",((C15-E15)/ABS(E15)))</f>
        <v>#NAME?</v>
      </c>
      <c r="H15" s="325" t="e">
        <f t="shared" ca="1" si="0"/>
        <v>#NAME?</v>
      </c>
      <c r="I15" s="333" t="e">
        <f ca="1">'Bell Wireline HIST p9'!E30</f>
        <v>#NAME?</v>
      </c>
      <c r="J15" s="302"/>
      <c r="K15" s="324">
        <f>'Bell Wireline HIST p9'!O30+'Bell Wireline HIST p9'!P30+'Bell Wireline HIST p9'!Q30+'Bell Wireline HIST p9'!N30</f>
        <v>463</v>
      </c>
      <c r="L15" s="79"/>
      <c r="M15" s="457" t="e">
        <f t="shared" ca="1" si="1"/>
        <v>#NAME?</v>
      </c>
      <c r="O15" s="657"/>
      <c r="P15" s="658"/>
      <c r="Q15" s="658"/>
    </row>
    <row r="16" spans="1:17" s="571" customFormat="1" ht="16.5">
      <c r="A16" s="327" t="s">
        <v>218</v>
      </c>
      <c r="B16" s="327"/>
      <c r="C16" s="341" t="e">
        <f ca="1">'Bell Wireline HIST p9'!G31</f>
        <v>#NAME?</v>
      </c>
      <c r="D16" s="329"/>
      <c r="E16" s="330">
        <f>'Bell Wireline HIST p9'!N31</f>
        <v>13</v>
      </c>
      <c r="F16" s="79"/>
      <c r="G16" s="457" t="e">
        <f t="shared" ca="1" si="2"/>
        <v>#NAME?</v>
      </c>
      <c r="H16" s="325" t="e">
        <f t="shared" ca="1" si="0"/>
        <v>#NAME?</v>
      </c>
      <c r="I16" s="342" t="e">
        <f ca="1">'Bell Wireline HIST p9'!E31</f>
        <v>#NAME?</v>
      </c>
      <c r="J16" s="329"/>
      <c r="K16" s="330">
        <f>'Bell Wireline HIST p9'!O31+'Bell Wireline HIST p9'!P31+'Bell Wireline HIST p9'!Q31+'Bell Wireline HIST p9'!N31</f>
        <v>43</v>
      </c>
      <c r="L16" s="79"/>
      <c r="M16" s="458" t="e">
        <f t="shared" ca="1" si="1"/>
        <v>#NAME?</v>
      </c>
      <c r="O16" s="657"/>
      <c r="P16" s="658"/>
      <c r="Q16" s="658"/>
    </row>
    <row r="17" spans="1:17" s="571" customFormat="1" ht="16.5">
      <c r="A17" s="332" t="s">
        <v>209</v>
      </c>
      <c r="B17" s="332"/>
      <c r="C17" s="323" t="e">
        <f ca="1">'Bell Wireline HIST p9'!G32</f>
        <v>#NAME?</v>
      </c>
      <c r="D17" s="302"/>
      <c r="E17" s="324">
        <f>'Bell Wireline HIST p9'!N32</f>
        <v>145</v>
      </c>
      <c r="F17" s="79"/>
      <c r="G17" s="659" t="e">
        <f t="shared" ca="1" si="2"/>
        <v>#NAME?</v>
      </c>
      <c r="H17" s="325" t="e">
        <f t="shared" ca="1" si="0"/>
        <v>#NAME?</v>
      </c>
      <c r="I17" s="333" t="e">
        <f ca="1">'Bell Wireline HIST p9'!E32</f>
        <v>#NAME?</v>
      </c>
      <c r="J17" s="302"/>
      <c r="K17" s="324">
        <f>'Bell Wireline HIST p9'!O32+'Bell Wireline HIST p9'!P32+'Bell Wireline HIST p9'!Q32+'Bell Wireline HIST p9'!N32</f>
        <v>506</v>
      </c>
      <c r="L17" s="79"/>
      <c r="M17" s="457" t="e">
        <f t="shared" ca="1" si="1"/>
        <v>#NAME?</v>
      </c>
      <c r="O17" s="657"/>
      <c r="P17" s="658"/>
      <c r="Q17" s="658"/>
    </row>
    <row r="18" spans="1:17" s="571" customFormat="1" ht="16.5">
      <c r="A18" s="343" t="s">
        <v>210</v>
      </c>
      <c r="B18" s="327"/>
      <c r="C18" s="323" t="e">
        <f ca="1">'Bell Wireline HIST p9'!G33</f>
        <v>#NAME?</v>
      </c>
      <c r="D18" s="302"/>
      <c r="E18" s="324">
        <f>'Bell Wireline HIST p9'!N33</f>
        <v>0</v>
      </c>
      <c r="F18" s="79"/>
      <c r="G18" s="457" t="s">
        <v>309</v>
      </c>
      <c r="H18" s="344">
        <v>0</v>
      </c>
      <c r="I18" s="333" t="e">
        <f ca="1">'Bell Wireline HIST p9'!E33</f>
        <v>#NAME?</v>
      </c>
      <c r="J18" s="302"/>
      <c r="K18" s="324">
        <f>'Bell Wireline HIST p9'!O33+'Bell Wireline HIST p9'!P33+'Bell Wireline HIST p9'!Q33+'Bell Wireline HIST p9'!N33</f>
        <v>0</v>
      </c>
      <c r="L18" s="79"/>
      <c r="M18" s="324" t="s">
        <v>309</v>
      </c>
      <c r="O18" s="657"/>
      <c r="P18" s="658"/>
      <c r="Q18" s="658"/>
    </row>
    <row r="19" spans="1:17" s="570" customFormat="1" ht="16.5">
      <c r="A19" s="334" t="s">
        <v>273</v>
      </c>
      <c r="B19" s="335"/>
      <c r="C19" s="336" t="e">
        <f ca="1">'Bell Wireline HIST p9'!G34</f>
        <v>#NAME?</v>
      </c>
      <c r="D19" s="337"/>
      <c r="E19" s="338">
        <f>'Bell Wireline HIST p9'!N34</f>
        <v>145</v>
      </c>
      <c r="F19" s="317"/>
      <c r="G19" s="459" t="e">
        <f t="shared" ca="1" si="2"/>
        <v>#NAME?</v>
      </c>
      <c r="H19" s="339" t="e">
        <f ca="1">(C19-F19)/F19</f>
        <v>#NAME?</v>
      </c>
      <c r="I19" s="340" t="e">
        <f ca="1">'Bell Wireline HIST p9'!E34</f>
        <v>#NAME?</v>
      </c>
      <c r="J19" s="337"/>
      <c r="K19" s="338">
        <f>'Bell Wireline HIST p9'!O34+'Bell Wireline HIST p9'!P34+'Bell Wireline HIST p9'!Q34+'Bell Wireline HIST p9'!N34</f>
        <v>506</v>
      </c>
      <c r="L19" s="317"/>
      <c r="M19" s="459" t="e">
        <f t="shared" ca="1" si="1"/>
        <v>#NAME?</v>
      </c>
      <c r="O19" s="657"/>
      <c r="P19" s="658"/>
      <c r="Q19" s="658"/>
    </row>
    <row r="20" spans="1:17" s="571" customFormat="1" ht="16.5">
      <c r="A20" s="345" t="s">
        <v>202</v>
      </c>
      <c r="B20" s="332"/>
      <c r="C20" s="323" t="e">
        <f ca="1">'Bell Wireline HIST p9'!G35</f>
        <v>#NAME?</v>
      </c>
      <c r="D20" s="302"/>
      <c r="E20" s="324">
        <f>'Bell Wireline HIST p9'!N35</f>
        <v>2985</v>
      </c>
      <c r="F20" s="79"/>
      <c r="G20" s="457" t="e">
        <f t="shared" ca="1" si="2"/>
        <v>#NAME?</v>
      </c>
      <c r="H20" s="325" t="e">
        <f ca="1">(C20-F20)/F20</f>
        <v>#NAME?</v>
      </c>
      <c r="I20" s="333" t="e">
        <f ca="1">'Bell Wireline HIST p9'!E35</f>
        <v>#NAME?</v>
      </c>
      <c r="J20" s="302"/>
      <c r="K20" s="324">
        <f>'Bell Wireline HIST p9'!O35+'Bell Wireline HIST p9'!P35+'Bell Wireline HIST p9'!Q35+'Bell Wireline HIST p9'!N35</f>
        <v>11820</v>
      </c>
      <c r="L20" s="79"/>
      <c r="M20" s="457" t="e">
        <f t="shared" ca="1" si="1"/>
        <v>#NAME?</v>
      </c>
      <c r="O20" s="657"/>
      <c r="P20" s="658"/>
      <c r="Q20" s="658"/>
    </row>
    <row r="21" spans="1:17" s="570" customFormat="1" ht="16.5">
      <c r="A21" s="334" t="s">
        <v>201</v>
      </c>
      <c r="B21" s="335"/>
      <c r="C21" s="346" t="e">
        <f ca="1">'Bell Wireline HIST p9'!G36</f>
        <v>#NAME?</v>
      </c>
      <c r="D21" s="314"/>
      <c r="E21" s="347">
        <f>'Bell Wireline HIST p9'!N36</f>
        <v>3079</v>
      </c>
      <c r="F21" s="348"/>
      <c r="G21" s="460" t="e">
        <f t="shared" ca="1" si="2"/>
        <v>#NAME?</v>
      </c>
      <c r="H21" s="349" t="e">
        <f ca="1">(C21-F21)/F21</f>
        <v>#NAME?</v>
      </c>
      <c r="I21" s="350" t="e">
        <f ca="1">'Bell Wireline HIST p9'!E36</f>
        <v>#NAME?</v>
      </c>
      <c r="J21" s="314"/>
      <c r="K21" s="347">
        <f>'Bell Wireline HIST p9'!O36+'Bell Wireline HIST p9'!P36+'Bell Wireline HIST p9'!Q36+'Bell Wireline HIST p9'!N36</f>
        <v>12178</v>
      </c>
      <c r="L21" s="317"/>
      <c r="M21" s="460" t="e">
        <f t="shared" ca="1" si="1"/>
        <v>#NAME?</v>
      </c>
      <c r="O21" s="657"/>
      <c r="P21" s="658"/>
      <c r="Q21" s="658"/>
    </row>
    <row r="22" spans="1:17" s="571" customFormat="1" ht="16.5">
      <c r="A22" s="351" t="s">
        <v>137</v>
      </c>
      <c r="B22" s="352"/>
      <c r="C22" s="1034" t="e">
        <f ca="1">'Bell Wireline HIST p9'!G37</f>
        <v>#NAME?</v>
      </c>
      <c r="D22" s="1035"/>
      <c r="E22" s="353">
        <f>'Bell Wireline HIST p9'!N37</f>
        <v>-1753</v>
      </c>
      <c r="F22" s="548"/>
      <c r="G22" s="458" t="e">
        <f t="shared" ca="1" si="2"/>
        <v>#NAME?</v>
      </c>
      <c r="H22" s="549" t="e">
        <f ca="1">(-C22+F22)/F22</f>
        <v>#NAME?</v>
      </c>
      <c r="I22" s="1036" t="e">
        <f ca="1">'Bell Wireline HIST p9'!E37</f>
        <v>#NAME?</v>
      </c>
      <c r="J22" s="1035"/>
      <c r="K22" s="353">
        <f>'Bell Wireline HIST p9'!O37+'Bell Wireline HIST p9'!P37+'Bell Wireline HIST p9'!Q37+'Bell Wireline HIST p9'!N37</f>
        <v>-6863</v>
      </c>
      <c r="L22" s="548"/>
      <c r="M22" s="458" t="e">
        <f t="shared" ca="1" si="1"/>
        <v>#NAME?</v>
      </c>
      <c r="O22" s="657"/>
      <c r="P22" s="658"/>
      <c r="Q22" s="658"/>
    </row>
    <row r="23" spans="1:17" s="571" customFormat="1" ht="16.5">
      <c r="A23" s="354" t="s">
        <v>98</v>
      </c>
      <c r="B23" s="355"/>
      <c r="C23" s="1037" t="e">
        <f ca="1">'Bell Wireline HIST p9'!G38</f>
        <v>#NAME?</v>
      </c>
      <c r="D23" s="546"/>
      <c r="E23" s="356">
        <f>'Bell Wireline HIST p9'!N38</f>
        <v>1326</v>
      </c>
      <c r="F23" s="548"/>
      <c r="G23" s="444" t="e">
        <f t="shared" ca="1" si="2"/>
        <v>#NAME?</v>
      </c>
      <c r="H23" s="549" t="e">
        <f ca="1">(C23-F23)/F23</f>
        <v>#NAME?</v>
      </c>
      <c r="I23" s="392" t="e">
        <f ca="1">'Bell Wireline HIST p9'!E38</f>
        <v>#NAME?</v>
      </c>
      <c r="J23" s="546"/>
      <c r="K23" s="356">
        <f>'Bell Wireline HIST p9'!O38+'Bell Wireline HIST p9'!P38+'Bell Wireline HIST p9'!Q38+'Bell Wireline HIST p9'!N38</f>
        <v>5315</v>
      </c>
      <c r="L23" s="548"/>
      <c r="M23" s="544">
        <v>0</v>
      </c>
      <c r="O23" s="657"/>
      <c r="P23" s="658"/>
      <c r="Q23" s="658"/>
    </row>
    <row r="24" spans="1:17" s="571" customFormat="1" ht="16.5">
      <c r="A24" s="357" t="s">
        <v>191</v>
      </c>
      <c r="B24" s="358"/>
      <c r="C24" s="359" t="e">
        <f ca="1">'Bell Wireline HIST p9'!G39</f>
        <v>#NAME?</v>
      </c>
      <c r="D24" s="360"/>
      <c r="E24" s="361">
        <f>'Bell Wireline HIST p9'!N39</f>
        <v>0.43099999999999999</v>
      </c>
      <c r="F24" s="362"/>
      <c r="G24" s="461" t="e">
        <f ca="1">((ROUND(C24,3)-ROUND(E24,3))*100)</f>
        <v>#NAME?</v>
      </c>
      <c r="H24" s="363" t="e">
        <f ca="1">(C24-F24)*100</f>
        <v>#NAME?</v>
      </c>
      <c r="I24" s="364" t="e">
        <f ca="1">'Bell Wireline HIST p9'!E39</f>
        <v>#NAME?</v>
      </c>
      <c r="J24" s="360"/>
      <c r="K24" s="361">
        <f>K23/K21</f>
        <v>0.43644276564296269</v>
      </c>
      <c r="L24" s="362"/>
      <c r="M24" s="461" t="e">
        <f ca="1">((ROUND(I24,3)-ROUND(K24,3))*100)</f>
        <v>#NAME?</v>
      </c>
      <c r="O24" s="657"/>
      <c r="P24" s="658"/>
      <c r="Q24" s="658"/>
    </row>
    <row r="25" spans="1:17" s="571" customFormat="1" ht="6.75" customHeight="1">
      <c r="A25" s="355"/>
      <c r="B25" s="354"/>
      <c r="C25" s="545"/>
      <c r="D25" s="546"/>
      <c r="E25" s="547"/>
      <c r="F25" s="548"/>
      <c r="G25" s="444"/>
      <c r="H25" s="549"/>
      <c r="I25" s="547"/>
      <c r="J25" s="546"/>
      <c r="K25" s="547"/>
      <c r="L25" s="548"/>
      <c r="M25" s="444"/>
      <c r="O25" s="657"/>
      <c r="P25" s="658"/>
      <c r="Q25" s="658"/>
    </row>
    <row r="26" spans="1:17" s="571" customFormat="1" ht="16.5">
      <c r="A26" s="303" t="s">
        <v>78</v>
      </c>
      <c r="B26" s="61"/>
      <c r="C26" s="550">
        <f>'Bell Wireline HIST p9'!G41</f>
        <v>1251</v>
      </c>
      <c r="D26" s="546"/>
      <c r="E26" s="365">
        <f>'Bell Wireline HIST p9'!N41</f>
        <v>1141</v>
      </c>
      <c r="F26" s="548"/>
      <c r="G26" s="444">
        <f>IF(OR(((ABS(E26-C26)/E26))&gt;100%,((ABS(E26-C26)/E26))&lt;-100%),"n.m.",((E26-C26)/ABS(E26)))</f>
        <v>-9.6406660823838738E-2</v>
      </c>
      <c r="H26" s="551" t="e">
        <f>(-C26+F26)/F26</f>
        <v>#DIV/0!</v>
      </c>
      <c r="I26" s="550">
        <f>'Bell Wireline HIST p9'!E41</f>
        <v>3887</v>
      </c>
      <c r="J26" s="552"/>
      <c r="K26" s="365">
        <f>'Bell Wireline HIST p9'!O41+'Bell Wireline HIST p9'!P41+'Bell Wireline HIST p9'!Q41+'Bell Wireline HIST p9'!N41</f>
        <v>3612</v>
      </c>
      <c r="L26" s="548"/>
      <c r="M26" s="444">
        <f>IF(OR(((ABS(K26-I26)/K26))&gt;100%,((ABS(K26-I26)/K26))&lt;-100%),"n.m.",((K26-I26)/ABS(K26)))</f>
        <v>-7.6135105204872641E-2</v>
      </c>
      <c r="O26" s="657"/>
      <c r="P26" s="658"/>
      <c r="Q26" s="658"/>
    </row>
    <row r="27" spans="1:17" s="571" customFormat="1" ht="16.5">
      <c r="A27" s="366" t="s">
        <v>157</v>
      </c>
      <c r="B27" s="264"/>
      <c r="C27" s="553" t="e">
        <f ca="1">'Bell Wireline HIST p9'!G42</f>
        <v>#NAME?</v>
      </c>
      <c r="D27" s="554"/>
      <c r="E27" s="643">
        <f>'Bell Wireline HIST p9'!N42</f>
        <v>0.37057486196817147</v>
      </c>
      <c r="F27" s="555"/>
      <c r="G27" s="556" t="e">
        <f ca="1">((ROUND(E27,3)-ROUND(C27,3))*100)</f>
        <v>#NAME?</v>
      </c>
      <c r="H27" s="557" t="e">
        <f ca="1">(-(C27-F27)*100)</f>
        <v>#NAME?</v>
      </c>
      <c r="I27" s="558" t="e">
        <f ca="1">'Bell Wireline HIST p9'!E42</f>
        <v>#NAME?</v>
      </c>
      <c r="J27" s="554"/>
      <c r="K27" s="643">
        <f>K26/K21</f>
        <v>0.29660042699950728</v>
      </c>
      <c r="L27" s="555"/>
      <c r="M27" s="556" t="e">
        <f ca="1">((ROUND(K27,3)-ROUND(I27,3))*100)</f>
        <v>#NAME?</v>
      </c>
      <c r="O27" s="657"/>
      <c r="P27" s="658"/>
      <c r="Q27" s="658"/>
    </row>
    <row r="28" spans="1:17" s="570" customFormat="1">
      <c r="A28" s="312" t="s">
        <v>296</v>
      </c>
      <c r="B28" s="129"/>
      <c r="C28" s="368"/>
      <c r="D28" s="369"/>
      <c r="E28" s="370"/>
      <c r="F28" s="262"/>
      <c r="G28" s="315"/>
      <c r="H28" s="371"/>
      <c r="I28" s="129"/>
      <c r="J28" s="369"/>
      <c r="K28" s="370"/>
      <c r="L28" s="262"/>
      <c r="M28" s="315"/>
      <c r="O28" s="657"/>
      <c r="P28" s="658"/>
      <c r="Q28" s="658"/>
    </row>
    <row r="29" spans="1:17" s="571" customFormat="1" ht="16.5">
      <c r="A29" s="303" t="s">
        <v>252</v>
      </c>
      <c r="B29" s="109"/>
      <c r="C29" s="387">
        <f>'Bell Wireline HIST p9'!G44</f>
        <v>63465.865849099995</v>
      </c>
      <c r="D29" s="373"/>
      <c r="E29" s="374">
        <f>'Bell Wireline HIST p9'!N44</f>
        <v>47618</v>
      </c>
      <c r="F29" s="375"/>
      <c r="G29" s="444">
        <f t="shared" ref="G29:G40" si="3">IF(OR(((ABS(C29-E29)/E29))&gt;100%,((ABS(C29-E29)/E29))&lt;-100%),"n.m.",((C29-E29)/ABS(E29)))</f>
        <v>0.33281250470620344</v>
      </c>
      <c r="H29" s="325" t="e">
        <f>(C29-F29)/F29</f>
        <v>#DIV/0!</v>
      </c>
      <c r="I29" s="376">
        <f>'Bell Wireline HIST p9'!E44</f>
        <v>201762</v>
      </c>
      <c r="J29" s="377"/>
      <c r="K29" s="378">
        <f>'Bell Wireline HIST p9'!O44+'Bell Wireline HIST p9'!P44+'Bell Wireline HIST p9'!Q44+'Bell Wireline HIST p9'!N44</f>
        <v>152285</v>
      </c>
      <c r="L29" s="61"/>
      <c r="M29" s="444">
        <f t="shared" ref="M29:M40" si="4">IF(OR(((ABS(I29-K29)/K29))&gt;100%,((ABS(I29-K29)/K29))&lt;-100%),"n.m.",((I29-K29)/ABS(K29)))</f>
        <v>0.32489739632925108</v>
      </c>
      <c r="O29" s="657"/>
      <c r="P29" s="658"/>
      <c r="Q29" s="658"/>
    </row>
    <row r="30" spans="1:17" s="571" customFormat="1">
      <c r="A30" s="379" t="s">
        <v>313</v>
      </c>
      <c r="B30" s="380"/>
      <c r="C30" s="372">
        <f>'Bell Wireline HIST p9'!G45</f>
        <v>4258570</v>
      </c>
      <c r="D30" s="381"/>
      <c r="E30" s="382">
        <f>'Bell Wireline HIST p9'!N45</f>
        <v>3861652.7233591001</v>
      </c>
      <c r="F30" s="383"/>
      <c r="G30" s="443">
        <f t="shared" si="3"/>
        <v>0.10278430119828</v>
      </c>
      <c r="H30" s="385" t="e">
        <f>(C30-F30)/F30</f>
        <v>#DIV/0!</v>
      </c>
      <c r="I30" s="376">
        <f>'Bell Wireline HIST p9'!E45</f>
        <v>4258570</v>
      </c>
      <c r="J30" s="377"/>
      <c r="K30" s="378">
        <f>'Bell Wireline HIST p9'!L45</f>
        <v>3861652.7233591001</v>
      </c>
      <c r="L30" s="386"/>
      <c r="M30" s="443">
        <f t="shared" si="4"/>
        <v>0.10278430119828</v>
      </c>
      <c r="O30" s="657"/>
      <c r="P30" s="658"/>
      <c r="Q30" s="658"/>
    </row>
    <row r="31" spans="1:17" s="570" customFormat="1">
      <c r="A31" s="312" t="s">
        <v>298</v>
      </c>
      <c r="B31" s="129"/>
      <c r="C31" s="368"/>
      <c r="D31" s="369"/>
      <c r="E31" s="262"/>
      <c r="F31" s="262"/>
      <c r="G31" s="315"/>
      <c r="H31" s="371"/>
      <c r="I31" s="129"/>
      <c r="J31" s="369"/>
      <c r="K31" s="370"/>
      <c r="L31" s="262"/>
      <c r="M31" s="315"/>
      <c r="O31" s="657"/>
      <c r="P31" s="658"/>
      <c r="Q31" s="658"/>
    </row>
    <row r="32" spans="1:17" s="571" customFormat="1" ht="20.25" customHeight="1">
      <c r="A32" s="303" t="s">
        <v>302</v>
      </c>
      <c r="B32" s="109"/>
      <c r="C32" s="387">
        <f>'Bell Wireline HIST p9'!G47</f>
        <v>14183</v>
      </c>
      <c r="D32" s="373"/>
      <c r="E32" s="374">
        <f>'Bell Wireline HIST p9'!N47</f>
        <v>6049</v>
      </c>
      <c r="F32" s="375"/>
      <c r="G32" s="444" t="str">
        <f t="shared" si="3"/>
        <v>n.m.</v>
      </c>
      <c r="H32" s="325" t="e">
        <f>-(C32-F32)/F32</f>
        <v>#DIV/0!</v>
      </c>
      <c r="I32" s="388">
        <f>'Bell Wireline HIST p9'!E47</f>
        <v>5148</v>
      </c>
      <c r="J32" s="373"/>
      <c r="K32" s="374">
        <f>'Bell Wireline HIST p9'!O47+'Bell Wireline HIST p9'!P47+'Bell Wireline HIST p9'!Q47+'Bell Wireline HIST p9'!N47</f>
        <v>2530</v>
      </c>
      <c r="L32" s="375"/>
      <c r="M32" s="444" t="str">
        <f t="shared" si="4"/>
        <v>n.m.</v>
      </c>
      <c r="O32" s="657"/>
      <c r="P32" s="658"/>
      <c r="Q32" s="658"/>
    </row>
    <row r="33" spans="1:17" s="571" customFormat="1" ht="20.25" customHeight="1">
      <c r="A33" s="303" t="s">
        <v>285</v>
      </c>
      <c r="B33" s="61"/>
      <c r="C33" s="387">
        <f>'Bell Wireline HIST p9'!G48</f>
        <v>40209</v>
      </c>
      <c r="D33" s="389"/>
      <c r="E33" s="390">
        <f>'Bell Wireline HIST p9'!N48</f>
        <v>29191</v>
      </c>
      <c r="F33" s="391"/>
      <c r="G33" s="444">
        <f t="shared" si="3"/>
        <v>0.37744510294268779</v>
      </c>
      <c r="H33" s="385" t="e">
        <f>(C33-F33)/F33</f>
        <v>#DIV/0!</v>
      </c>
      <c r="I33" s="388">
        <f>'Bell Wireline HIST p9'!E48</f>
        <v>94400</v>
      </c>
      <c r="J33" s="373"/>
      <c r="K33" s="390">
        <f>'Bell Wireline HIST p9'!O48+'Bell Wireline HIST p9'!P48+'Bell Wireline HIST p9'!Q48+'Bell Wireline HIST p9'!N48</f>
        <v>76068</v>
      </c>
      <c r="L33" s="375"/>
      <c r="M33" s="444">
        <f t="shared" si="4"/>
        <v>0.24099489930062576</v>
      </c>
      <c r="O33" s="657"/>
      <c r="P33" s="658"/>
      <c r="Q33" s="658"/>
    </row>
    <row r="34" spans="1:17" s="571" customFormat="1" ht="20.25" customHeight="1">
      <c r="A34" s="303" t="s">
        <v>221</v>
      </c>
      <c r="B34" s="61"/>
      <c r="C34" s="387">
        <f>+'Bell Wireline HIST p9'!G49</f>
        <v>-26026</v>
      </c>
      <c r="D34" s="389"/>
      <c r="E34" s="390">
        <f>+'Bell Wireline HIST p9'!N49</f>
        <v>-23142</v>
      </c>
      <c r="F34" s="391"/>
      <c r="G34" s="443">
        <f t="shared" si="3"/>
        <v>-0.12462189957652753</v>
      </c>
      <c r="H34" s="385"/>
      <c r="I34" s="392">
        <f>'Bell Wireline HIST p9'!E49</f>
        <v>-89252</v>
      </c>
      <c r="J34" s="373"/>
      <c r="K34" s="374">
        <f>'Bell Wireline HIST p9'!O49+'Bell Wireline HIST p9'!P49+'Bell Wireline HIST p9'!Q49+'Bell Wireline HIST p9'!N49</f>
        <v>-73538</v>
      </c>
      <c r="L34" s="375"/>
      <c r="M34" s="443">
        <f t="shared" si="4"/>
        <v>-0.21368544154042807</v>
      </c>
      <c r="O34" s="657"/>
      <c r="P34" s="658"/>
      <c r="Q34" s="658"/>
    </row>
    <row r="35" spans="1:17" s="571" customFormat="1" ht="20.25" customHeight="1">
      <c r="A35" s="303" t="s">
        <v>314</v>
      </c>
      <c r="B35" s="61"/>
      <c r="C35" s="372">
        <f>'Bell Wireline HIST p9'!G50</f>
        <v>2751498</v>
      </c>
      <c r="D35" s="393"/>
      <c r="E35" s="382">
        <f>'Bell Wireline HIST p9'!N50</f>
        <v>2735010.1380113</v>
      </c>
      <c r="F35" s="355"/>
      <c r="G35" s="443">
        <f t="shared" si="3"/>
        <v>6.0284463883884419E-3</v>
      </c>
      <c r="H35" s="385" t="e">
        <f>(C35-F35)/F35</f>
        <v>#DIV/0!</v>
      </c>
      <c r="I35" s="376">
        <f>'Bell Wireline HIST p9'!E50</f>
        <v>2751498</v>
      </c>
      <c r="J35" s="394"/>
      <c r="K35" s="378">
        <f>'Bell Wireline HIST p9'!L50</f>
        <v>2735010.1380113</v>
      </c>
      <c r="L35" s="58"/>
      <c r="M35" s="443">
        <f t="shared" si="4"/>
        <v>6.0284463883884419E-3</v>
      </c>
      <c r="O35" s="657"/>
      <c r="P35" s="658"/>
      <c r="Q35" s="658"/>
    </row>
    <row r="36" spans="1:17" s="571" customFormat="1" ht="20.25" customHeight="1">
      <c r="A36" s="303" t="s">
        <v>315</v>
      </c>
      <c r="B36" s="61"/>
      <c r="C36" s="372">
        <f>'Bell Wireline HIST p9'!G51</f>
        <v>1988181</v>
      </c>
      <c r="D36" s="393"/>
      <c r="E36" s="382">
        <f>'Bell Wireline HIST p9'!N51</f>
        <v>1882441.1380113999</v>
      </c>
      <c r="F36" s="355"/>
      <c r="G36" s="443">
        <f t="shared" si="3"/>
        <v>5.6171669782091087E-2</v>
      </c>
      <c r="H36" s="385" t="e">
        <f>(C36-F36)/F36</f>
        <v>#DIV/0!</v>
      </c>
      <c r="I36" s="376">
        <f>'Bell Wireline HIST p9'!E51</f>
        <v>1988181</v>
      </c>
      <c r="J36" s="394"/>
      <c r="K36" s="378">
        <f>'Bell Wireline HIST p9'!L51</f>
        <v>1882441.1380113999</v>
      </c>
      <c r="L36" s="58"/>
      <c r="M36" s="443">
        <f t="shared" si="4"/>
        <v>5.6171669782091087E-2</v>
      </c>
      <c r="O36" s="657"/>
      <c r="P36" s="658"/>
      <c r="Q36" s="658"/>
    </row>
    <row r="37" spans="1:17" s="571" customFormat="1" ht="20.25" customHeight="1">
      <c r="A37" s="303" t="s">
        <v>221</v>
      </c>
      <c r="B37" s="61"/>
      <c r="C37" s="372">
        <f>'Bell Wireline HIST p9'!G52</f>
        <v>763317</v>
      </c>
      <c r="D37" s="393"/>
      <c r="E37" s="382">
        <f>'Bell Wireline HIST p9'!N52</f>
        <v>852568.9999999</v>
      </c>
      <c r="F37" s="355"/>
      <c r="G37" s="443">
        <f t="shared" si="3"/>
        <v>-0.1046859550369653</v>
      </c>
      <c r="H37" s="385"/>
      <c r="I37" s="376">
        <f>'Bell Wireline HIST p9'!E52</f>
        <v>763317</v>
      </c>
      <c r="J37" s="394"/>
      <c r="K37" s="378">
        <f>'Bell Wireline HIST p9'!N52</f>
        <v>852568.9999999</v>
      </c>
      <c r="L37" s="58"/>
      <c r="M37" s="443">
        <f t="shared" si="4"/>
        <v>-0.1046859550369653</v>
      </c>
      <c r="O37" s="657"/>
      <c r="P37" s="658"/>
      <c r="Q37" s="658"/>
    </row>
    <row r="38" spans="1:17" s="570" customFormat="1">
      <c r="A38" s="395" t="s">
        <v>297</v>
      </c>
      <c r="B38" s="396"/>
      <c r="C38" s="397"/>
      <c r="D38" s="369"/>
      <c r="E38" s="262"/>
      <c r="F38" s="262"/>
      <c r="G38" s="315"/>
      <c r="H38" s="371"/>
      <c r="I38" s="129"/>
      <c r="J38" s="369"/>
      <c r="K38" s="370"/>
      <c r="L38" s="262"/>
      <c r="M38" s="315"/>
      <c r="O38" s="657"/>
      <c r="P38" s="658"/>
      <c r="Q38" s="658"/>
    </row>
    <row r="39" spans="1:17" s="571" customFormat="1" ht="16.5">
      <c r="A39" s="303" t="s">
        <v>233</v>
      </c>
      <c r="B39" s="446"/>
      <c r="C39" s="447">
        <f>'Bell Wireline HIST p9'!G54</f>
        <v>-37878</v>
      </c>
      <c r="D39" s="393"/>
      <c r="E39" s="390">
        <f>'Bell Wireline HIST p9'!N54</f>
        <v>-40211</v>
      </c>
      <c r="F39" s="355"/>
      <c r="G39" s="443">
        <f t="shared" si="3"/>
        <v>5.8018950038546666E-2</v>
      </c>
      <c r="H39" s="385" t="e">
        <f>-(C39-F39)/F39</f>
        <v>#DIV/0!</v>
      </c>
      <c r="I39" s="447">
        <f>'Bell Wireline HIST p9'!E54</f>
        <v>-175788</v>
      </c>
      <c r="J39" s="393"/>
      <c r="K39" s="400">
        <f>'Bell Wireline HIST p9'!O54+'Bell Wireline HIST p9'!P54+'Bell Wireline HIST p9'!Q54+'Bell Wireline HIST p9'!N54</f>
        <v>-185327</v>
      </c>
      <c r="L39" s="355"/>
      <c r="M39" s="443">
        <f t="shared" si="4"/>
        <v>5.1471183367776958E-2</v>
      </c>
      <c r="O39" s="657"/>
      <c r="P39" s="658"/>
      <c r="Q39" s="658"/>
    </row>
    <row r="40" spans="1:17" s="571" customFormat="1" ht="21.75" customHeight="1" thickBot="1">
      <c r="A40" s="303" t="s">
        <v>316</v>
      </c>
      <c r="B40" s="446"/>
      <c r="C40" s="448">
        <f>'Bell Wireline HIST p9'!G55</f>
        <v>2190771</v>
      </c>
      <c r="D40" s="393"/>
      <c r="E40" s="390">
        <f>'Bell Wireline HIST p9'!N55</f>
        <v>2298605</v>
      </c>
      <c r="F40" s="355"/>
      <c r="G40" s="443">
        <f t="shared" si="3"/>
        <v>-4.6912801460015967E-2</v>
      </c>
      <c r="H40" s="385" t="e">
        <f>(C40-F40)/F40</f>
        <v>#DIV/0!</v>
      </c>
      <c r="I40" s="448">
        <f>'Bell Wireline HIST p9'!E55</f>
        <v>2190771</v>
      </c>
      <c r="J40" s="393"/>
      <c r="K40" s="382">
        <f>'Bell Wireline HIST p9'!N55</f>
        <v>2298605</v>
      </c>
      <c r="L40" s="355"/>
      <c r="M40" s="443">
        <f t="shared" si="4"/>
        <v>-4.6912801460015967E-2</v>
      </c>
      <c r="O40" s="657"/>
      <c r="P40" s="658"/>
      <c r="Q40" s="658"/>
    </row>
    <row r="41" spans="1:17" s="571" customFormat="1" ht="12.75" customHeight="1" thickTop="1">
      <c r="A41" s="398"/>
      <c r="B41" s="398"/>
      <c r="C41" s="399"/>
      <c r="D41" s="355"/>
      <c r="E41" s="400"/>
      <c r="F41" s="355"/>
      <c r="G41" s="384"/>
      <c r="H41" s="384"/>
      <c r="I41" s="399"/>
      <c r="J41" s="355"/>
      <c r="K41" s="365"/>
      <c r="L41" s="58"/>
      <c r="M41" s="263"/>
    </row>
    <row r="42" spans="1:17" s="572" customFormat="1" ht="16.5" customHeight="1">
      <c r="A42" s="1570" t="s">
        <v>76</v>
      </c>
      <c r="B42" s="1570"/>
      <c r="C42" s="1570"/>
      <c r="D42" s="1570"/>
      <c r="E42" s="1570"/>
      <c r="F42" s="1570"/>
      <c r="G42" s="1570"/>
      <c r="H42" s="1570"/>
      <c r="I42" s="1570"/>
      <c r="J42" s="1570"/>
      <c r="K42" s="1570"/>
      <c r="L42" s="1570"/>
      <c r="M42" s="895"/>
    </row>
    <row r="43" spans="1:17" ht="29.25" customHeight="1">
      <c r="A43" s="52" t="s">
        <v>242</v>
      </c>
      <c r="B43" s="1570" t="s">
        <v>331</v>
      </c>
      <c r="C43" s="1570"/>
      <c r="D43" s="1570"/>
      <c r="E43" s="1570"/>
      <c r="F43" s="1570"/>
      <c r="G43" s="1570"/>
      <c r="H43" s="1570"/>
      <c r="I43" s="1570"/>
      <c r="J43" s="1570"/>
      <c r="K43" s="1570"/>
      <c r="L43" s="1570"/>
      <c r="M43" s="1570"/>
      <c r="N43" s="634"/>
      <c r="O43" s="634"/>
    </row>
    <row r="44" spans="1:17" ht="16.5" customHeight="1">
      <c r="A44" s="52" t="s">
        <v>300</v>
      </c>
      <c r="B44" s="1570" t="s">
        <v>310</v>
      </c>
      <c r="C44" s="1570"/>
      <c r="D44" s="1570"/>
      <c r="E44" s="1570"/>
      <c r="F44" s="1570"/>
      <c r="G44" s="1570"/>
      <c r="H44" s="1570"/>
      <c r="I44" s="1570"/>
      <c r="J44" s="1570"/>
      <c r="K44" s="1570"/>
      <c r="L44" s="1570"/>
      <c r="M44" s="1570"/>
    </row>
    <row r="45" spans="1:17" ht="19.5" customHeight="1">
      <c r="A45" s="896"/>
      <c r="B45" s="1570"/>
      <c r="C45" s="1570"/>
      <c r="D45" s="1570"/>
      <c r="E45" s="1570"/>
      <c r="F45" s="1570"/>
      <c r="G45" s="1570"/>
      <c r="H45" s="1570"/>
      <c r="I45" s="1570"/>
      <c r="J45" s="1570"/>
      <c r="K45" s="1570"/>
      <c r="L45" s="1570"/>
      <c r="M45" s="1570"/>
    </row>
    <row r="66" spans="12:12">
      <c r="L66" s="298"/>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3993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401" hidden="1" customWidth="1" outlineLevel="1"/>
    <col min="2" max="2" width="61.28515625" style="401" hidden="1" customWidth="1" outlineLevel="1"/>
    <col min="3" max="3" width="4.140625" style="401" customWidth="1" collapsed="1"/>
    <col min="4" max="4" width="118" style="401" customWidth="1"/>
    <col min="5" max="5" width="19.42578125" style="401" customWidth="1"/>
    <col min="6" max="6" width="1.85546875" style="401" customWidth="1"/>
    <col min="7" max="7" width="23.7109375" style="401" customWidth="1" outlineLevel="1"/>
    <col min="8" max="8" width="21.85546875" style="401" customWidth="1"/>
    <col min="9" max="9" width="19.42578125" style="401" customWidth="1"/>
    <col min="10" max="10" width="19.42578125" style="402" customWidth="1"/>
    <col min="11" max="11" width="1.7109375" style="401" customWidth="1"/>
    <col min="12" max="12" width="19.42578125" style="401" customWidth="1"/>
    <col min="13" max="13" width="1.7109375" style="401" customWidth="1"/>
    <col min="14" max="16" width="19.42578125" style="401" customWidth="1"/>
    <col min="17" max="17" width="19.42578125" style="402" customWidth="1"/>
    <col min="18" max="18" width="15.28515625" style="403" bestFit="1" customWidth="1"/>
    <col min="19" max="19" width="22.140625" style="403" bestFit="1" customWidth="1"/>
    <col min="20" max="20" width="18.5703125" style="403" bestFit="1" customWidth="1"/>
    <col min="21" max="21" width="13" style="403" bestFit="1" customWidth="1"/>
    <col min="22" max="22" width="12.5703125" style="403" customWidth="1"/>
    <col min="23" max="16384" width="9.140625" style="403"/>
  </cols>
  <sheetData>
    <row r="1" spans="1:17" hidden="1" outlineLevel="1">
      <c r="A1" s="401" t="s">
        <v>228</v>
      </c>
    </row>
    <row r="2" spans="1:17" hidden="1" outlineLevel="1">
      <c r="A2" s="401" t="s">
        <v>27</v>
      </c>
    </row>
    <row r="3" spans="1:17" hidden="1" outlineLevel="1">
      <c r="A3" s="401" t="s">
        <v>213</v>
      </c>
      <c r="C3" s="401" t="s">
        <v>143</v>
      </c>
    </row>
    <row r="4" spans="1:17" hidden="1" outlineLevel="1">
      <c r="A4" s="401" t="s">
        <v>144</v>
      </c>
    </row>
    <row r="5" spans="1:17" hidden="1" outlineLevel="1">
      <c r="A5" s="401" t="s">
        <v>145</v>
      </c>
    </row>
    <row r="6" spans="1:17" hidden="1" outlineLevel="1">
      <c r="A6" s="401" t="s">
        <v>146</v>
      </c>
      <c r="C6" s="401" t="s">
        <v>174</v>
      </c>
    </row>
    <row r="7" spans="1:17" hidden="1" outlineLevel="1">
      <c r="A7" s="401" t="s">
        <v>147</v>
      </c>
      <c r="C7" s="401" t="s">
        <v>175</v>
      </c>
    </row>
    <row r="8" spans="1:17" hidden="1" outlineLevel="1">
      <c r="A8" s="401" t="s">
        <v>138</v>
      </c>
    </row>
    <row r="9" spans="1:17" hidden="1" outlineLevel="1"/>
    <row r="10" spans="1:17" hidden="1" outlineLevel="1">
      <c r="A10" s="573" t="s">
        <v>140</v>
      </c>
      <c r="B10" s="573"/>
    </row>
    <row r="11" spans="1:17" hidden="1" outlineLevel="1">
      <c r="H11" s="660"/>
    </row>
    <row r="12" spans="1:17" hidden="1" outlineLevel="1"/>
    <row r="13" spans="1:17" hidden="1" outlineLevel="1">
      <c r="E13" s="404" t="s">
        <v>305</v>
      </c>
      <c r="G13" s="404" t="s">
        <v>254</v>
      </c>
      <c r="H13" s="405"/>
      <c r="I13" s="405"/>
      <c r="J13" s="404"/>
      <c r="L13" s="405"/>
      <c r="N13" s="405"/>
      <c r="O13" s="405"/>
      <c r="P13" s="405"/>
      <c r="Q13" s="405"/>
    </row>
    <row r="14" spans="1:17" hidden="1" outlineLevel="1"/>
    <row r="15" spans="1:17" ht="13.5" hidden="1" customHeight="1" outlineLevel="1"/>
    <row r="16" spans="1:17" ht="7.5" customHeight="1" collapsed="1">
      <c r="C16" s="404"/>
      <c r="D16" s="404"/>
      <c r="E16" s="404"/>
      <c r="F16" s="404"/>
      <c r="G16" s="404"/>
      <c r="H16" s="405"/>
      <c r="I16" s="405"/>
      <c r="J16" s="404"/>
      <c r="K16" s="404"/>
      <c r="L16" s="405"/>
      <c r="M16" s="405"/>
      <c r="N16" s="405"/>
      <c r="O16" s="405"/>
      <c r="P16" s="405"/>
      <c r="Q16" s="404"/>
    </row>
    <row r="17" spans="1:20" ht="30">
      <c r="C17" s="404"/>
      <c r="D17" s="404"/>
      <c r="E17" s="404"/>
      <c r="F17" s="404"/>
      <c r="G17" s="404"/>
      <c r="H17" s="405"/>
      <c r="I17" s="405"/>
      <c r="J17" s="404"/>
      <c r="K17" s="404"/>
      <c r="L17" s="405"/>
      <c r="M17" s="405"/>
      <c r="N17" s="405"/>
      <c r="O17" s="406"/>
      <c r="P17" s="299"/>
      <c r="Q17" s="77" t="s">
        <v>294</v>
      </c>
    </row>
    <row r="18" spans="1:20" ht="3.75" customHeight="1">
      <c r="C18" s="404"/>
      <c r="D18" s="404"/>
      <c r="E18" s="404"/>
      <c r="F18" s="404"/>
      <c r="G18" s="404"/>
      <c r="H18" s="405"/>
      <c r="I18" s="405"/>
      <c r="J18" s="404"/>
      <c r="K18" s="404"/>
      <c r="L18" s="405"/>
      <c r="M18" s="405"/>
      <c r="N18" s="405"/>
      <c r="O18" s="299"/>
      <c r="P18" s="299"/>
      <c r="Q18" s="407"/>
    </row>
    <row r="19" spans="1:20" ht="20.100000000000001" customHeight="1" outlineLevel="1">
      <c r="C19" s="404"/>
      <c r="D19" s="404"/>
      <c r="E19" s="404"/>
      <c r="F19" s="404"/>
      <c r="G19" s="404"/>
      <c r="H19" s="405"/>
      <c r="I19" s="405"/>
      <c r="J19" s="404"/>
      <c r="K19" s="404"/>
      <c r="L19" s="405"/>
      <c r="M19" s="405"/>
      <c r="N19" s="405"/>
      <c r="O19" s="405"/>
      <c r="P19" s="405"/>
      <c r="Q19" s="404"/>
    </row>
    <row r="20" spans="1:20" ht="27.75" customHeight="1">
      <c r="C20" s="260"/>
      <c r="D20" s="260"/>
      <c r="E20" s="260"/>
      <c r="F20" s="260"/>
      <c r="G20" s="260"/>
      <c r="H20" s="261"/>
      <c r="I20" s="261"/>
      <c r="J20" s="260"/>
      <c r="K20" s="260"/>
      <c r="L20" s="261"/>
      <c r="M20" s="261"/>
      <c r="N20" s="261"/>
      <c r="O20" s="261"/>
      <c r="P20" s="261"/>
      <c r="Q20" s="260"/>
    </row>
    <row r="21" spans="1:20" ht="47.25" thickBot="1">
      <c r="C21" s="897" t="s">
        <v>79</v>
      </c>
      <c r="D21" s="898"/>
      <c r="E21" s="408" t="s">
        <v>308</v>
      </c>
      <c r="F21" s="409"/>
      <c r="G21" s="408" t="s">
        <v>276</v>
      </c>
      <c r="H21" s="411" t="s">
        <v>277</v>
      </c>
      <c r="I21" s="411" t="s">
        <v>278</v>
      </c>
      <c r="J21" s="411" t="s">
        <v>275</v>
      </c>
      <c r="K21" s="412"/>
      <c r="L21" s="410" t="s">
        <v>260</v>
      </c>
      <c r="M21" s="409"/>
      <c r="N21" s="411" t="s">
        <v>253</v>
      </c>
      <c r="O21" s="411" t="s">
        <v>249</v>
      </c>
      <c r="P21" s="411" t="s">
        <v>247</v>
      </c>
      <c r="Q21" s="411" t="s">
        <v>237</v>
      </c>
      <c r="S21" s="403" t="s">
        <v>269</v>
      </c>
      <c r="T21" s="403" t="s">
        <v>267</v>
      </c>
    </row>
    <row r="22" spans="1:20" s="413" customFormat="1" ht="22.5" customHeight="1">
      <c r="C22" s="899" t="s">
        <v>105</v>
      </c>
      <c r="D22" s="900"/>
      <c r="E22" s="900"/>
      <c r="F22" s="900"/>
      <c r="G22" s="900"/>
      <c r="H22" s="632"/>
      <c r="I22" s="632"/>
      <c r="J22" s="632"/>
      <c r="K22" s="900"/>
      <c r="L22" s="632"/>
      <c r="M22" s="632"/>
      <c r="N22" s="632"/>
      <c r="O22" s="632"/>
      <c r="P22" s="632"/>
      <c r="Q22" s="901"/>
    </row>
    <row r="23" spans="1:20" s="401" customFormat="1" ht="22.5" customHeight="1">
      <c r="C23" s="902" t="s">
        <v>212</v>
      </c>
      <c r="D23" s="902"/>
      <c r="E23" s="902"/>
      <c r="F23" s="902"/>
      <c r="G23" s="902"/>
      <c r="H23" s="629"/>
      <c r="I23" s="629"/>
      <c r="J23" s="629"/>
      <c r="K23" s="630"/>
      <c r="L23" s="629"/>
      <c r="M23" s="629"/>
      <c r="N23" s="629"/>
      <c r="O23" s="629"/>
      <c r="P23" s="629"/>
      <c r="Q23" s="633"/>
    </row>
    <row r="24" spans="1:20" s="401" customFormat="1" ht="22.5" customHeight="1">
      <c r="A24" s="401" t="s">
        <v>171</v>
      </c>
      <c r="B24" s="401" t="s">
        <v>173</v>
      </c>
      <c r="C24" s="903" t="s">
        <v>170</v>
      </c>
      <c r="D24" s="903"/>
      <c r="E24" s="904" t="e">
        <f ca="1">((ROUND((_xll.EPMRetrieveData($A$1,$A$24,$A$2,$A$3,$A$4,$A$5,$C$7,$A$7,$A$10,E13)+_xll.EPMRetrieveData($A$1,$B$24,$A$2,$A$3,$A$4,$A$5,$C$7,$A$7,$A$10,E13))/1000000,0)-E30))</f>
        <v>#NAME?</v>
      </c>
      <c r="F24" s="903"/>
      <c r="G24" s="904" t="e">
        <f t="shared" ref="G24:G38" ca="1" si="0">E24-H24-I24-J24</f>
        <v>#NAME?</v>
      </c>
      <c r="H24" s="905">
        <v>1987</v>
      </c>
      <c r="I24" s="905">
        <v>1974</v>
      </c>
      <c r="J24" s="905">
        <v>1953</v>
      </c>
      <c r="K24" s="903"/>
      <c r="L24" s="905">
        <v>7871</v>
      </c>
      <c r="M24" s="903"/>
      <c r="N24" s="905">
        <v>1986</v>
      </c>
      <c r="O24" s="905">
        <v>1976</v>
      </c>
      <c r="P24" s="905">
        <v>1944</v>
      </c>
      <c r="Q24" s="905">
        <v>1965</v>
      </c>
      <c r="R24" s="414"/>
      <c r="S24" s="401" t="e">
        <f ca="1">SUM(G24:J24)=E24</f>
        <v>#NAME?</v>
      </c>
      <c r="T24" s="401" t="b">
        <f>Q24+P24+O24+N24=L24</f>
        <v>1</v>
      </c>
    </row>
    <row r="25" spans="1:20" s="401" customFormat="1" ht="22.5" customHeight="1">
      <c r="A25" s="50" t="e">
        <f ca="1" xml:space="preserve"> _xll.EPMOlapMemberO("[ACCOUNT].[PARENTH1].[T4D0200]","","T4D0200 - Voice Revenue (service)","","000")</f>
        <v>#NAME?</v>
      </c>
      <c r="C25" s="906" t="s">
        <v>214</v>
      </c>
      <c r="D25" s="906"/>
      <c r="E25" s="904" t="e">
        <f ca="1">ROUND((_xll.EPMRetrieveData($A$1, _xll.EPMMemberID($A$25), $A$2, $A$3, $A$4, $A$5, $C$7, $A$7, $A$10, E13))/1000000, 0)</f>
        <v>#NAME?</v>
      </c>
      <c r="F25" s="903"/>
      <c r="G25" s="904" t="e">
        <f t="shared" ca="1" si="0"/>
        <v>#NAME?</v>
      </c>
      <c r="H25" s="905">
        <v>739</v>
      </c>
      <c r="I25" s="905">
        <v>756</v>
      </c>
      <c r="J25" s="905">
        <v>771</v>
      </c>
      <c r="K25" s="903"/>
      <c r="L25" s="907">
        <v>3154</v>
      </c>
      <c r="M25" s="906"/>
      <c r="N25" s="907">
        <v>779</v>
      </c>
      <c r="O25" s="907">
        <v>778</v>
      </c>
      <c r="P25" s="907">
        <v>794</v>
      </c>
      <c r="Q25" s="907">
        <v>803</v>
      </c>
      <c r="R25" s="414"/>
      <c r="S25" s="401" t="e">
        <f t="shared" ref="S25:S54" ca="1" si="1">SUM(G25:J25)=E25</f>
        <v>#NAME?</v>
      </c>
      <c r="T25" s="401" t="b">
        <f t="shared" ref="T25:T54" si="2">Q25+P25+O25+N25=L25</f>
        <v>1</v>
      </c>
    </row>
    <row r="26" spans="1:20" s="401" customFormat="1" ht="22.5" customHeight="1">
      <c r="A26" s="401" t="s">
        <v>172</v>
      </c>
      <c r="B26" s="401" t="s">
        <v>176</v>
      </c>
      <c r="C26" s="903" t="s">
        <v>199</v>
      </c>
      <c r="D26" s="903"/>
      <c r="E26" s="908" t="e">
        <f ca="1">(ROUND((_xll.EPMRetrieveData($A$1,$A$26,$A$2,$A$3,$A$4,$A$5,$C$7,$A$7,$A$10,E13)+_xll.EPMRetrieveData($A$1,$B$26,$A$2,$A$3,$A$4,$A$5,$C$7,$A$7,$A$10,E13))/1000000,0)-E31)+1</f>
        <v>#NAME?</v>
      </c>
      <c r="F26" s="903"/>
      <c r="G26" s="908" t="e">
        <f t="shared" ca="1" si="0"/>
        <v>#NAME?</v>
      </c>
      <c r="H26" s="909">
        <v>77</v>
      </c>
      <c r="I26" s="909">
        <v>78</v>
      </c>
      <c r="J26" s="909">
        <v>77</v>
      </c>
      <c r="K26" s="903"/>
      <c r="L26" s="910">
        <v>289</v>
      </c>
      <c r="M26" s="906"/>
      <c r="N26" s="910">
        <v>75</v>
      </c>
      <c r="O26" s="910">
        <v>73</v>
      </c>
      <c r="P26" s="910">
        <v>67</v>
      </c>
      <c r="Q26" s="910">
        <v>74</v>
      </c>
      <c r="R26" s="414"/>
      <c r="S26" s="401" t="e">
        <f t="shared" ca="1" si="1"/>
        <v>#NAME?</v>
      </c>
      <c r="T26" s="401" t="b">
        <f t="shared" si="2"/>
        <v>1</v>
      </c>
    </row>
    <row r="27" spans="1:20" s="401" customFormat="1" ht="22.5" customHeight="1">
      <c r="A27" s="401" t="s">
        <v>198</v>
      </c>
      <c r="C27" s="911" t="s">
        <v>207</v>
      </c>
      <c r="D27" s="911"/>
      <c r="E27" s="912" t="e">
        <f ca="1">SUM(E24:E26)</f>
        <v>#NAME?</v>
      </c>
      <c r="F27" s="902"/>
      <c r="G27" s="912" t="e">
        <f t="shared" ca="1" si="0"/>
        <v>#NAME?</v>
      </c>
      <c r="H27" s="905">
        <v>2803</v>
      </c>
      <c r="I27" s="905">
        <v>2808</v>
      </c>
      <c r="J27" s="905">
        <v>2801</v>
      </c>
      <c r="K27" s="630"/>
      <c r="L27" s="907">
        <v>11314</v>
      </c>
      <c r="M27" s="913"/>
      <c r="N27" s="907">
        <v>2840</v>
      </c>
      <c r="O27" s="907">
        <v>2827</v>
      </c>
      <c r="P27" s="907">
        <v>2805</v>
      </c>
      <c r="Q27" s="907">
        <v>2842</v>
      </c>
      <c r="R27" s="414"/>
      <c r="S27" s="401" t="e">
        <f t="shared" ca="1" si="1"/>
        <v>#NAME?</v>
      </c>
      <c r="T27" s="401" t="b">
        <f t="shared" si="2"/>
        <v>1</v>
      </c>
    </row>
    <row r="28" spans="1:20" s="401" customFormat="1" ht="22.5" customHeight="1">
      <c r="A28" s="401" t="s">
        <v>158</v>
      </c>
      <c r="C28" s="914" t="s">
        <v>208</v>
      </c>
      <c r="D28" s="914"/>
      <c r="E28" s="915" t="e">
        <f ca="1">(ROUND(_xll.EPMRetrieveData($A$1,$A$28,$A$2,$A$3,$A$4,$A$5,$C$6,$A$7,$A$10,E13)/1000000,0))-1</f>
        <v>#NAME?</v>
      </c>
      <c r="F28" s="914"/>
      <c r="G28" s="915" t="e">
        <f t="shared" ca="1" si="0"/>
        <v>#NAME?</v>
      </c>
      <c r="H28" s="916">
        <v>104</v>
      </c>
      <c r="I28" s="916">
        <v>101</v>
      </c>
      <c r="J28" s="916">
        <v>102</v>
      </c>
      <c r="K28" s="914"/>
      <c r="L28" s="916">
        <v>358</v>
      </c>
      <c r="M28" s="906"/>
      <c r="N28" s="907">
        <v>94</v>
      </c>
      <c r="O28" s="907">
        <v>93</v>
      </c>
      <c r="P28" s="917">
        <v>86</v>
      </c>
      <c r="Q28" s="907">
        <v>85</v>
      </c>
      <c r="R28" s="414"/>
      <c r="S28" s="401" t="e">
        <f t="shared" ca="1" si="1"/>
        <v>#NAME?</v>
      </c>
      <c r="T28" s="401" t="b">
        <f t="shared" si="2"/>
        <v>1</v>
      </c>
    </row>
    <row r="29" spans="1:20" s="413" customFormat="1" ht="22.5" customHeight="1">
      <c r="C29" s="918" t="s">
        <v>272</v>
      </c>
      <c r="D29" s="918"/>
      <c r="E29" s="919" t="e">
        <f ca="1">E28+E27</f>
        <v>#NAME?</v>
      </c>
      <c r="F29" s="918"/>
      <c r="G29" s="919" t="e">
        <f t="shared" ca="1" si="0"/>
        <v>#NAME?</v>
      </c>
      <c r="H29" s="920">
        <v>2907</v>
      </c>
      <c r="I29" s="920">
        <v>2909</v>
      </c>
      <c r="J29" s="920">
        <v>2903</v>
      </c>
      <c r="K29" s="918"/>
      <c r="L29" s="920">
        <v>11672</v>
      </c>
      <c r="M29" s="921"/>
      <c r="N29" s="920">
        <v>2934</v>
      </c>
      <c r="O29" s="920">
        <v>2920</v>
      </c>
      <c r="P29" s="920">
        <v>2891</v>
      </c>
      <c r="Q29" s="920">
        <v>2927</v>
      </c>
      <c r="R29" s="414"/>
      <c r="S29" s="401" t="e">
        <f t="shared" ca="1" si="1"/>
        <v>#NAME?</v>
      </c>
      <c r="T29" s="401" t="b">
        <f t="shared" si="2"/>
        <v>1</v>
      </c>
    </row>
    <row r="30" spans="1:20" s="401" customFormat="1" ht="22.5" customHeight="1">
      <c r="A30" s="401" t="s">
        <v>197</v>
      </c>
      <c r="C30" s="914" t="s">
        <v>170</v>
      </c>
      <c r="D30" s="914"/>
      <c r="E30" s="922" t="e">
        <f ca="1">((ROUND(_xll.EPMRetrieveData($A$1,$A$30,$A$2,$A$3,$A$4,$A$5,$C$7,$A$7,$A$10,E13)/1000000,0)))</f>
        <v>#NAME?</v>
      </c>
      <c r="F30" s="914"/>
      <c r="G30" s="922" t="e">
        <f t="shared" ca="1" si="0"/>
        <v>#NAME?</v>
      </c>
      <c r="H30" s="916">
        <v>130</v>
      </c>
      <c r="I30" s="905">
        <v>73</v>
      </c>
      <c r="J30" s="905">
        <v>99</v>
      </c>
      <c r="K30" s="903"/>
      <c r="L30" s="905">
        <v>463</v>
      </c>
      <c r="M30" s="903"/>
      <c r="N30" s="905">
        <v>132</v>
      </c>
      <c r="O30" s="905">
        <v>86</v>
      </c>
      <c r="P30" s="905">
        <v>101</v>
      </c>
      <c r="Q30" s="905">
        <v>144</v>
      </c>
      <c r="R30" s="414"/>
      <c r="S30" s="401" t="e">
        <f t="shared" ca="1" si="1"/>
        <v>#NAME?</v>
      </c>
      <c r="T30" s="401" t="b">
        <f t="shared" si="2"/>
        <v>1</v>
      </c>
    </row>
    <row r="31" spans="1:20" s="401" customFormat="1" ht="22.5" customHeight="1">
      <c r="C31" s="914" t="s">
        <v>218</v>
      </c>
      <c r="D31" s="914"/>
      <c r="E31" s="923" t="e">
        <f ca="1">ROUND(_xll.EPMRetrieveData($A$1,$A$27,$A$2,$A$3,$A$4,$A$5,$C$7,$A$7,$A$10,E13)/1000000,0)</f>
        <v>#NAME?</v>
      </c>
      <c r="F31" s="903"/>
      <c r="G31" s="923" t="e">
        <f t="shared" ca="1" si="0"/>
        <v>#NAME?</v>
      </c>
      <c r="H31" s="924">
        <v>9</v>
      </c>
      <c r="I31" s="924">
        <v>13</v>
      </c>
      <c r="J31" s="924">
        <v>11</v>
      </c>
      <c r="K31" s="903"/>
      <c r="L31" s="925">
        <v>43</v>
      </c>
      <c r="M31" s="906"/>
      <c r="N31" s="925">
        <v>13</v>
      </c>
      <c r="O31" s="925">
        <v>9</v>
      </c>
      <c r="P31" s="925">
        <v>11</v>
      </c>
      <c r="Q31" s="925">
        <v>10</v>
      </c>
      <c r="R31" s="414"/>
      <c r="S31" s="401" t="e">
        <f t="shared" ca="1" si="1"/>
        <v>#NAME?</v>
      </c>
      <c r="T31" s="401" t="b">
        <f t="shared" si="2"/>
        <v>1</v>
      </c>
    </row>
    <row r="32" spans="1:20" s="401" customFormat="1" ht="22.5" customHeight="1">
      <c r="C32" s="902" t="s">
        <v>209</v>
      </c>
      <c r="D32" s="902"/>
      <c r="E32" s="904" t="e">
        <f ca="1">E31+E30</f>
        <v>#NAME?</v>
      </c>
      <c r="F32" s="902"/>
      <c r="G32" s="904" t="e">
        <f t="shared" ca="1" si="0"/>
        <v>#NAME?</v>
      </c>
      <c r="H32" s="905">
        <v>139</v>
      </c>
      <c r="I32" s="905">
        <v>86</v>
      </c>
      <c r="J32" s="905">
        <v>110</v>
      </c>
      <c r="K32" s="630"/>
      <c r="L32" s="907">
        <v>506</v>
      </c>
      <c r="M32" s="913"/>
      <c r="N32" s="907">
        <v>145</v>
      </c>
      <c r="O32" s="907">
        <v>95</v>
      </c>
      <c r="P32" s="907">
        <v>112</v>
      </c>
      <c r="Q32" s="907">
        <v>154</v>
      </c>
      <c r="R32" s="414"/>
      <c r="S32" s="401" t="e">
        <f t="shared" ca="1" si="1"/>
        <v>#NAME?</v>
      </c>
      <c r="T32" s="401" t="b">
        <f t="shared" si="2"/>
        <v>1</v>
      </c>
    </row>
    <row r="33" spans="1:24" s="401" customFormat="1" ht="22.5" customHeight="1">
      <c r="A33" s="401" t="s">
        <v>206</v>
      </c>
      <c r="C33" s="914" t="s">
        <v>210</v>
      </c>
      <c r="D33" s="914"/>
      <c r="E33" s="922" t="e">
        <f ca="1">ROUND(_xll.EPMRetrieveData($A$1,$A$33,$A$2,$A$3,$A$4,$A$5,$C$6,$A$7,$A$10,E13)/1000000,0)</f>
        <v>#NAME?</v>
      </c>
      <c r="F33" s="914"/>
      <c r="G33" s="922" t="e">
        <f t="shared" ca="1" si="0"/>
        <v>#NAME?</v>
      </c>
      <c r="H33" s="916">
        <v>0</v>
      </c>
      <c r="I33" s="916">
        <v>0</v>
      </c>
      <c r="J33" s="916">
        <v>0</v>
      </c>
      <c r="K33" s="914"/>
      <c r="L33" s="916">
        <v>0</v>
      </c>
      <c r="M33" s="906"/>
      <c r="N33" s="917">
        <v>0</v>
      </c>
      <c r="O33" s="917">
        <v>0</v>
      </c>
      <c r="P33" s="917">
        <v>0</v>
      </c>
      <c r="Q33" s="917">
        <v>0</v>
      </c>
      <c r="R33" s="414"/>
      <c r="S33" s="401" t="e">
        <f t="shared" ca="1" si="1"/>
        <v>#NAME?</v>
      </c>
      <c r="T33" s="401" t="b">
        <f t="shared" si="2"/>
        <v>1</v>
      </c>
    </row>
    <row r="34" spans="1:24" s="413" customFormat="1" ht="22.5" customHeight="1">
      <c r="C34" s="918" t="s">
        <v>273</v>
      </c>
      <c r="D34" s="918"/>
      <c r="E34" s="919" t="e">
        <f ca="1">E33+E32</f>
        <v>#NAME?</v>
      </c>
      <c r="F34" s="918"/>
      <c r="G34" s="919" t="e">
        <f t="shared" ca="1" si="0"/>
        <v>#NAME?</v>
      </c>
      <c r="H34" s="920">
        <v>139</v>
      </c>
      <c r="I34" s="920">
        <v>86</v>
      </c>
      <c r="J34" s="920">
        <v>110</v>
      </c>
      <c r="K34" s="918"/>
      <c r="L34" s="920">
        <v>506</v>
      </c>
      <c r="M34" s="921"/>
      <c r="N34" s="920">
        <v>145</v>
      </c>
      <c r="O34" s="920">
        <v>95</v>
      </c>
      <c r="P34" s="920">
        <v>112</v>
      </c>
      <c r="Q34" s="920">
        <v>154</v>
      </c>
      <c r="R34" s="414"/>
      <c r="S34" s="401" t="e">
        <f t="shared" ca="1" si="1"/>
        <v>#NAME?</v>
      </c>
      <c r="T34" s="401" t="b">
        <f t="shared" si="2"/>
        <v>1</v>
      </c>
    </row>
    <row r="35" spans="1:24" s="401" customFormat="1" ht="22.5" customHeight="1">
      <c r="A35" s="401" t="s">
        <v>159</v>
      </c>
      <c r="C35" s="902" t="s">
        <v>202</v>
      </c>
      <c r="D35" s="902"/>
      <c r="E35" s="922" t="e">
        <f ca="1">ROUND(_xll.EPMRetrieveData($A$1,$A$35,$A$2,$A$3,$A$4,$A$5,$C$7,$A$7,$A$10,E13)/1000000,0)</f>
        <v>#NAME?</v>
      </c>
      <c r="F35" s="902"/>
      <c r="G35" s="922" t="e">
        <f t="shared" ca="1" si="0"/>
        <v>#NAME?</v>
      </c>
      <c r="H35" s="916">
        <v>2942</v>
      </c>
      <c r="I35" s="916">
        <v>2894</v>
      </c>
      <c r="J35" s="916">
        <v>2911</v>
      </c>
      <c r="K35" s="630"/>
      <c r="L35" s="907">
        <v>11820</v>
      </c>
      <c r="M35" s="913"/>
      <c r="N35" s="907">
        <v>2985</v>
      </c>
      <c r="O35" s="907">
        <v>2922</v>
      </c>
      <c r="P35" s="907">
        <v>2917</v>
      </c>
      <c r="Q35" s="907">
        <v>2996</v>
      </c>
      <c r="R35" s="414"/>
      <c r="S35" s="401" t="e">
        <f t="shared" ca="1" si="1"/>
        <v>#NAME?</v>
      </c>
      <c r="T35" s="401" t="b">
        <f t="shared" si="2"/>
        <v>1</v>
      </c>
    </row>
    <row r="36" spans="1:24" s="413" customFormat="1" ht="22.5" customHeight="1">
      <c r="C36" s="918" t="s">
        <v>201</v>
      </c>
      <c r="D36" s="918"/>
      <c r="E36" s="926" t="e">
        <f ca="1">E34+E29</f>
        <v>#NAME?</v>
      </c>
      <c r="F36" s="918"/>
      <c r="G36" s="926" t="e">
        <f t="shared" ca="1" si="0"/>
        <v>#NAME?</v>
      </c>
      <c r="H36" s="927">
        <v>3046</v>
      </c>
      <c r="I36" s="927">
        <v>2995</v>
      </c>
      <c r="J36" s="927">
        <v>3013</v>
      </c>
      <c r="K36" s="918"/>
      <c r="L36" s="927">
        <v>12178</v>
      </c>
      <c r="M36" s="921"/>
      <c r="N36" s="927">
        <v>3079</v>
      </c>
      <c r="O36" s="927">
        <v>3015</v>
      </c>
      <c r="P36" s="927">
        <v>3003</v>
      </c>
      <c r="Q36" s="927">
        <v>3081</v>
      </c>
      <c r="R36" s="414"/>
      <c r="S36" s="401" t="e">
        <f t="shared" ca="1" si="1"/>
        <v>#NAME?</v>
      </c>
      <c r="T36" s="401" t="b">
        <f t="shared" si="2"/>
        <v>1</v>
      </c>
    </row>
    <row r="37" spans="1:24" s="401" customFormat="1" ht="22.5" customHeight="1">
      <c r="C37" s="474" t="s">
        <v>137</v>
      </c>
      <c r="D37" s="474"/>
      <c r="E37" s="1038" t="e">
        <f ca="1">'BCE Inc. Seg Info HIST p5'!E31</f>
        <v>#NAME?</v>
      </c>
      <c r="F37" s="474"/>
      <c r="G37" s="1038" t="e">
        <f t="shared" ca="1" si="0"/>
        <v>#NAME?</v>
      </c>
      <c r="H37" s="928">
        <v>-1729</v>
      </c>
      <c r="I37" s="928">
        <v>-1680</v>
      </c>
      <c r="J37" s="928">
        <v>-1646</v>
      </c>
      <c r="K37" s="474"/>
      <c r="L37" s="928">
        <v>-6863</v>
      </c>
      <c r="M37" s="474"/>
      <c r="N37" s="928">
        <v>-1753</v>
      </c>
      <c r="O37" s="928">
        <v>-1682</v>
      </c>
      <c r="P37" s="928">
        <v>-1710</v>
      </c>
      <c r="Q37" s="928">
        <v>-1718</v>
      </c>
      <c r="R37" s="414"/>
      <c r="S37" s="401" t="e">
        <f t="shared" ca="1" si="1"/>
        <v>#NAME?</v>
      </c>
      <c r="T37" s="401" t="b">
        <f t="shared" si="2"/>
        <v>1</v>
      </c>
    </row>
    <row r="38" spans="1:24" s="401" customFormat="1" ht="22.5" customHeight="1">
      <c r="C38" s="475" t="s">
        <v>98</v>
      </c>
      <c r="D38" s="475"/>
      <c r="E38" s="1039" t="e">
        <f ca="1">'BCE Inc. Seg Info HIST p5'!E39</f>
        <v>#NAME?</v>
      </c>
      <c r="F38" s="475"/>
      <c r="G38" s="1039" t="e">
        <f t="shared" ca="1" si="0"/>
        <v>#NAME?</v>
      </c>
      <c r="H38" s="929">
        <v>1317</v>
      </c>
      <c r="I38" s="929">
        <v>1315</v>
      </c>
      <c r="J38" s="929">
        <v>1367</v>
      </c>
      <c r="K38" s="475"/>
      <c r="L38" s="917">
        <v>5315</v>
      </c>
      <c r="M38" s="473"/>
      <c r="N38" s="917">
        <v>1326</v>
      </c>
      <c r="O38" s="917">
        <v>1333</v>
      </c>
      <c r="P38" s="917">
        <v>1293</v>
      </c>
      <c r="Q38" s="917">
        <v>1363</v>
      </c>
      <c r="R38" s="414"/>
      <c r="S38" s="401" t="e">
        <f t="shared" ca="1" si="1"/>
        <v>#NAME?</v>
      </c>
      <c r="T38" s="401" t="b">
        <f t="shared" si="2"/>
        <v>1</v>
      </c>
    </row>
    <row r="39" spans="1:24" s="415" customFormat="1" ht="22.5" customHeight="1">
      <c r="C39" s="471" t="s">
        <v>191</v>
      </c>
      <c r="D39" s="471"/>
      <c r="E39" s="930" t="e">
        <f ca="1">'BCE Inc. Seg Info HIST p5'!E40</f>
        <v>#NAME?</v>
      </c>
      <c r="F39" s="471"/>
      <c r="G39" s="930" t="e">
        <f ca="1">'BCE Inc. Seg Info HIST p5'!G40</f>
        <v>#NAME?</v>
      </c>
      <c r="H39" s="931">
        <v>0.432</v>
      </c>
      <c r="I39" s="931">
        <v>0.439</v>
      </c>
      <c r="J39" s="931">
        <v>0.45400000000000001</v>
      </c>
      <c r="K39" s="471"/>
      <c r="L39" s="932">
        <v>0.436</v>
      </c>
      <c r="M39" s="472"/>
      <c r="N39" s="932">
        <v>0.43099999999999999</v>
      </c>
      <c r="O39" s="932">
        <v>0.44212271973466005</v>
      </c>
      <c r="P39" s="932">
        <v>0.43099999999999999</v>
      </c>
      <c r="Q39" s="932">
        <v>0.442</v>
      </c>
      <c r="R39" s="416"/>
      <c r="S39" s="401"/>
      <c r="T39" s="401"/>
      <c r="U39" s="417"/>
      <c r="V39" s="417"/>
      <c r="W39" s="417"/>
      <c r="X39" s="417"/>
    </row>
    <row r="40" spans="1:24" s="401" customFormat="1" ht="12.75" customHeight="1">
      <c r="C40" s="475"/>
      <c r="D40" s="475"/>
      <c r="E40" s="904"/>
      <c r="F40" s="475"/>
      <c r="G40" s="904"/>
      <c r="H40" s="905"/>
      <c r="I40" s="905"/>
      <c r="J40" s="905"/>
      <c r="K40" s="475"/>
      <c r="L40" s="905"/>
      <c r="M40" s="474"/>
      <c r="N40" s="907"/>
      <c r="O40" s="905"/>
      <c r="P40" s="905"/>
      <c r="Q40" s="905"/>
      <c r="R40" s="414"/>
      <c r="U40" s="418"/>
      <c r="V40" s="418"/>
    </row>
    <row r="41" spans="1:24" s="401" customFormat="1" ht="22.5" customHeight="1">
      <c r="C41" s="474" t="s">
        <v>78</v>
      </c>
      <c r="D41" s="474"/>
      <c r="E41" s="922">
        <f>'BCE Inc. Seg Info HIST p5'!E49</f>
        <v>3887</v>
      </c>
      <c r="F41" s="474"/>
      <c r="G41" s="933">
        <f>'BCE Inc. Seg Info HIST p5'!G49</f>
        <v>1251</v>
      </c>
      <c r="H41" s="916">
        <v>1038</v>
      </c>
      <c r="I41" s="916">
        <v>910</v>
      </c>
      <c r="J41" s="916">
        <f>'BCE Inc. Seg Info HIST p5'!J49</f>
        <v>688</v>
      </c>
      <c r="K41" s="916">
        <f>'BCE Inc. Seg Info HIST p5'!K49</f>
        <v>0</v>
      </c>
      <c r="L41" s="916">
        <f>'BCE Inc. Seg Info HIST p5'!L49</f>
        <v>3612</v>
      </c>
      <c r="M41" s="916">
        <f>'BCE Inc. Seg Info HIST p5'!M49</f>
        <v>0</v>
      </c>
      <c r="N41" s="916">
        <f>'BCE Inc. Seg Info HIST p5'!N49</f>
        <v>1141</v>
      </c>
      <c r="O41" s="916">
        <f>'BCE Inc. Seg Info HIST p5'!O49</f>
        <v>884</v>
      </c>
      <c r="P41" s="916">
        <f>'BCE Inc. Seg Info HIST p5'!P49</f>
        <v>880</v>
      </c>
      <c r="Q41" s="907">
        <f>'BCE Inc. Seg Info HIST p5'!Q49</f>
        <v>707</v>
      </c>
      <c r="R41" s="414"/>
      <c r="S41" s="401" t="b">
        <f t="shared" si="1"/>
        <v>1</v>
      </c>
      <c r="T41" s="401" t="b">
        <f t="shared" si="2"/>
        <v>1</v>
      </c>
    </row>
    <row r="42" spans="1:24" s="419" customFormat="1" ht="22.5" customHeight="1">
      <c r="C42" s="934" t="s">
        <v>157</v>
      </c>
      <c r="D42" s="934"/>
      <c r="E42" s="935" t="e">
        <f ca="1">'BCE Inc. Seg Info HIST p5'!E50</f>
        <v>#NAME?</v>
      </c>
      <c r="F42" s="935"/>
      <c r="G42" s="559" t="e">
        <f ca="1">'BCE Inc. Seg Info HIST p5'!G50</f>
        <v>#NAME?</v>
      </c>
      <c r="H42" s="936">
        <v>0.34077478660538413</v>
      </c>
      <c r="I42" s="936">
        <v>0.30383973288814692</v>
      </c>
      <c r="J42" s="936">
        <f>'BCE Inc. Seg Info HIST p5'!J50</f>
        <v>0.22834384334550281</v>
      </c>
      <c r="K42" s="936" t="e">
        <f>'BCE Inc. Seg Info HIST p5'!K50</f>
        <v>#DIV/0!</v>
      </c>
      <c r="L42" s="936">
        <f>'BCE Inc. Seg Info HIST p5'!L50</f>
        <v>0.29660042699950728</v>
      </c>
      <c r="M42" s="936" t="e">
        <f>'BCE Inc. Seg Info HIST p5'!M50</f>
        <v>#DIV/0!</v>
      </c>
      <c r="N42" s="936">
        <f>'BCE Inc. Seg Info HIST p5'!N50</f>
        <v>0.37057486196817147</v>
      </c>
      <c r="O42" s="936">
        <f>'BCE Inc. Seg Info HIST p5'!O50</f>
        <v>0.29320066334991707</v>
      </c>
      <c r="P42" s="936">
        <f>'BCE Inc. Seg Info HIST p5'!P50</f>
        <v>0.29304029304029305</v>
      </c>
      <c r="Q42" s="937">
        <f>'BCE Inc. Seg Info HIST p5'!Q50</f>
        <v>0.22947095098993833</v>
      </c>
      <c r="R42" s="420"/>
      <c r="S42" s="401"/>
      <c r="T42" s="401"/>
    </row>
    <row r="43" spans="1:24" s="413" customFormat="1" ht="24.95" customHeight="1">
      <c r="B43" s="421"/>
      <c r="C43" s="900" t="s">
        <v>281</v>
      </c>
      <c r="D43" s="900"/>
      <c r="E43" s="632"/>
      <c r="F43" s="632"/>
      <c r="G43" s="632"/>
      <c r="H43" s="632"/>
      <c r="I43" s="632"/>
      <c r="J43" s="632"/>
      <c r="K43" s="900"/>
      <c r="L43" s="632"/>
      <c r="M43" s="632"/>
      <c r="N43" s="632"/>
      <c r="O43" s="632"/>
      <c r="P43" s="632"/>
      <c r="Q43" s="938"/>
      <c r="S43" s="401" t="b">
        <f t="shared" si="1"/>
        <v>1</v>
      </c>
      <c r="T43" s="401" t="b">
        <f t="shared" si="2"/>
        <v>1</v>
      </c>
    </row>
    <row r="44" spans="1:24" s="401" customFormat="1" ht="24.6" customHeight="1">
      <c r="C44" s="474" t="s">
        <v>252</v>
      </c>
      <c r="D44" s="474"/>
      <c r="E44" s="958">
        <v>201762</v>
      </c>
      <c r="F44" s="933"/>
      <c r="G44" s="958">
        <f>E44-H44-I44-J44</f>
        <v>63465.865849099995</v>
      </c>
      <c r="H44" s="947">
        <v>89652</v>
      </c>
      <c r="I44" s="947">
        <v>22619.999999999996</v>
      </c>
      <c r="J44" s="947">
        <v>26024.134150900001</v>
      </c>
      <c r="K44" s="476"/>
      <c r="L44" s="947">
        <v>152285</v>
      </c>
      <c r="M44" s="959"/>
      <c r="N44" s="947">
        <v>47618</v>
      </c>
      <c r="O44" s="947">
        <v>65779</v>
      </c>
      <c r="P44" s="959">
        <v>17680</v>
      </c>
      <c r="Q44" s="948">
        <v>21208</v>
      </c>
      <c r="S44" s="401" t="b">
        <f t="shared" si="1"/>
        <v>1</v>
      </c>
      <c r="T44" s="401" t="b">
        <f t="shared" si="2"/>
        <v>1</v>
      </c>
    </row>
    <row r="45" spans="1:24" s="419" customFormat="1" ht="24.6" customHeight="1">
      <c r="C45" s="474" t="s">
        <v>324</v>
      </c>
      <c r="D45" s="473"/>
      <c r="E45" s="939">
        <v>4258570</v>
      </c>
      <c r="F45" s="942"/>
      <c r="G45" s="939">
        <f>E45</f>
        <v>4258570</v>
      </c>
      <c r="H45" s="941">
        <v>4067038.85751</v>
      </c>
      <c r="I45" s="941">
        <v>3977386.85751</v>
      </c>
      <c r="J45" s="941">
        <v>3954766.85751</v>
      </c>
      <c r="K45" s="942"/>
      <c r="L45" s="941">
        <v>3861652.7233591001</v>
      </c>
      <c r="M45" s="942"/>
      <c r="N45" s="941">
        <v>3861652.7233591001</v>
      </c>
      <c r="O45" s="941">
        <v>3814034.6467358</v>
      </c>
      <c r="P45" s="942">
        <v>3748255.6467358</v>
      </c>
      <c r="Q45" s="943">
        <v>3730576</v>
      </c>
      <c r="S45" s="401"/>
      <c r="T45" s="401"/>
    </row>
    <row r="46" spans="1:24" s="413" customFormat="1" ht="24.95" customHeight="1">
      <c r="C46" s="900" t="s">
        <v>282</v>
      </c>
      <c r="D46" s="900"/>
      <c r="E46" s="900"/>
      <c r="F46" s="944"/>
      <c r="G46" s="945"/>
      <c r="H46" s="632"/>
      <c r="I46" s="632"/>
      <c r="J46" s="632"/>
      <c r="K46" s="900"/>
      <c r="L46" s="632"/>
      <c r="M46" s="632"/>
      <c r="N46" s="632"/>
      <c r="O46" s="632"/>
      <c r="P46" s="632"/>
      <c r="Q46" s="901"/>
      <c r="S46" s="401" t="b">
        <f t="shared" si="1"/>
        <v>1</v>
      </c>
      <c r="T46" s="401" t="b">
        <f t="shared" si="2"/>
        <v>1</v>
      </c>
    </row>
    <row r="47" spans="1:24" s="401" customFormat="1" ht="24.6" customHeight="1">
      <c r="C47" s="474" t="s">
        <v>302</v>
      </c>
      <c r="D47" s="473"/>
      <c r="E47" s="939">
        <v>5148</v>
      </c>
      <c r="F47" s="940"/>
      <c r="G47" s="939">
        <f>E47-H47-I47-J47</f>
        <v>14183</v>
      </c>
      <c r="H47" s="941">
        <v>10853</v>
      </c>
      <c r="I47" s="941">
        <v>-11527</v>
      </c>
      <c r="J47" s="941">
        <v>-8361</v>
      </c>
      <c r="K47" s="478"/>
      <c r="L47" s="941">
        <v>2530</v>
      </c>
      <c r="M47" s="942"/>
      <c r="N47" s="941">
        <v>6049</v>
      </c>
      <c r="O47" s="941">
        <v>10521</v>
      </c>
      <c r="P47" s="943">
        <v>-4928</v>
      </c>
      <c r="Q47" s="943">
        <v>-9112</v>
      </c>
      <c r="S47" s="401" t="b">
        <f t="shared" si="1"/>
        <v>1</v>
      </c>
      <c r="T47" s="401" t="b">
        <f t="shared" si="2"/>
        <v>1</v>
      </c>
    </row>
    <row r="48" spans="1:24" s="401" customFormat="1" ht="24.6" customHeight="1">
      <c r="C48" s="474" t="s">
        <v>312</v>
      </c>
      <c r="D48" s="473"/>
      <c r="E48" s="939">
        <v>94400</v>
      </c>
      <c r="F48" s="942"/>
      <c r="G48" s="939">
        <f>E48-H48-I48-J48</f>
        <v>40209</v>
      </c>
      <c r="H48" s="941">
        <v>38093</v>
      </c>
      <c r="I48" s="941">
        <v>3838</v>
      </c>
      <c r="J48" s="941">
        <v>12260</v>
      </c>
      <c r="K48" s="478"/>
      <c r="L48" s="941">
        <v>76068</v>
      </c>
      <c r="M48" s="942"/>
      <c r="N48" s="941">
        <v>29191</v>
      </c>
      <c r="O48" s="941">
        <v>31641</v>
      </c>
      <c r="P48" s="943">
        <v>4540</v>
      </c>
      <c r="Q48" s="943">
        <v>10696</v>
      </c>
      <c r="S48" s="401" t="b">
        <f t="shared" si="1"/>
        <v>1</v>
      </c>
      <c r="T48" s="401" t="b">
        <f t="shared" si="2"/>
        <v>1</v>
      </c>
    </row>
    <row r="49" spans="1:20" s="401" customFormat="1" ht="24.6" customHeight="1">
      <c r="C49" s="474" t="s">
        <v>222</v>
      </c>
      <c r="D49" s="473"/>
      <c r="E49" s="946">
        <v>-89252</v>
      </c>
      <c r="F49" s="478"/>
      <c r="G49" s="940">
        <f>E49-H49-I49-J49</f>
        <v>-26026</v>
      </c>
      <c r="H49" s="943">
        <v>-27240</v>
      </c>
      <c r="I49" s="947">
        <v>-15365</v>
      </c>
      <c r="J49" s="947">
        <v>-20621</v>
      </c>
      <c r="K49" s="476"/>
      <c r="L49" s="943">
        <v>-73538</v>
      </c>
      <c r="M49" s="942"/>
      <c r="N49" s="943">
        <v>-23142</v>
      </c>
      <c r="O49" s="943">
        <v>-21120</v>
      </c>
      <c r="P49" s="943">
        <v>-9468</v>
      </c>
      <c r="Q49" s="948">
        <v>-19808</v>
      </c>
      <c r="S49" s="401" t="b">
        <f t="shared" si="1"/>
        <v>1</v>
      </c>
      <c r="T49" s="401" t="b">
        <f t="shared" si="2"/>
        <v>1</v>
      </c>
    </row>
    <row r="50" spans="1:20" s="401" customFormat="1" ht="24.95" customHeight="1">
      <c r="C50" s="474" t="s">
        <v>325</v>
      </c>
      <c r="D50" s="473"/>
      <c r="E50" s="949">
        <f>SUM(E51:E52)</f>
        <v>2751498</v>
      </c>
      <c r="F50" s="478"/>
      <c r="G50" s="950">
        <f>E50</f>
        <v>2751498</v>
      </c>
      <c r="H50" s="943">
        <v>2734999.5638286001</v>
      </c>
      <c r="I50" s="947">
        <v>2724147.1380113</v>
      </c>
      <c r="J50" s="947">
        <v>2735674.1380113</v>
      </c>
      <c r="K50" s="476"/>
      <c r="L50" s="943">
        <v>2735010.1380113</v>
      </c>
      <c r="M50" s="942"/>
      <c r="N50" s="943">
        <v>2735010.1380113</v>
      </c>
      <c r="O50" s="943">
        <v>2728961.1380113</v>
      </c>
      <c r="P50" s="943">
        <v>2718440.1380113</v>
      </c>
      <c r="Q50" s="948">
        <v>2723368</v>
      </c>
    </row>
    <row r="51" spans="1:20" s="401" customFormat="1" ht="24.95" customHeight="1">
      <c r="C51" s="474" t="s">
        <v>326</v>
      </c>
      <c r="D51" s="473"/>
      <c r="E51" s="939">
        <v>1988181</v>
      </c>
      <c r="F51" s="478"/>
      <c r="G51" s="950">
        <f>E51</f>
        <v>1988181</v>
      </c>
      <c r="H51" s="941">
        <v>1945656.5638287</v>
      </c>
      <c r="I51" s="947">
        <v>1907564.1380113999</v>
      </c>
      <c r="J51" s="947">
        <v>1903726.1380113999</v>
      </c>
      <c r="K51" s="476"/>
      <c r="L51" s="941">
        <v>1882441.1380113999</v>
      </c>
      <c r="M51" s="942"/>
      <c r="N51" s="941">
        <v>1882441.1380113999</v>
      </c>
      <c r="O51" s="941">
        <v>1853250.1380113999</v>
      </c>
      <c r="P51" s="943">
        <v>1821609.1380113999</v>
      </c>
      <c r="Q51" s="948">
        <v>1817069</v>
      </c>
    </row>
    <row r="52" spans="1:20" s="401" customFormat="1" ht="24.95" customHeight="1">
      <c r="C52" s="474" t="s">
        <v>222</v>
      </c>
      <c r="D52" s="473"/>
      <c r="E52" s="940">
        <v>763317</v>
      </c>
      <c r="F52" s="478"/>
      <c r="G52" s="951">
        <f>E52</f>
        <v>763317</v>
      </c>
      <c r="H52" s="941">
        <v>789342.9999999</v>
      </c>
      <c r="I52" s="947">
        <v>816582.9999999</v>
      </c>
      <c r="J52" s="947">
        <v>831947.9999999</v>
      </c>
      <c r="K52" s="476"/>
      <c r="L52" s="941">
        <v>852568.9999999</v>
      </c>
      <c r="M52" s="942"/>
      <c r="N52" s="941">
        <v>852568.9999999</v>
      </c>
      <c r="O52" s="941">
        <v>875710.9999999</v>
      </c>
      <c r="P52" s="943">
        <v>896830.9999999</v>
      </c>
      <c r="Q52" s="948">
        <v>906299</v>
      </c>
    </row>
    <row r="53" spans="1:20" s="413" customFormat="1" ht="24.6" customHeight="1">
      <c r="A53" s="422"/>
      <c r="B53" s="422"/>
      <c r="C53" s="952" t="s">
        <v>283</v>
      </c>
      <c r="D53" s="952"/>
      <c r="E53" s="952"/>
      <c r="F53" s="900"/>
      <c r="G53" s="632"/>
      <c r="H53" s="953"/>
      <c r="I53" s="632"/>
      <c r="J53" s="632"/>
      <c r="K53" s="900"/>
      <c r="L53" s="632"/>
      <c r="M53" s="632"/>
      <c r="N53" s="632"/>
      <c r="O53" s="632"/>
      <c r="P53" s="632"/>
      <c r="Q53" s="954"/>
      <c r="S53" s="401" t="b">
        <f t="shared" si="1"/>
        <v>1</v>
      </c>
      <c r="T53" s="401" t="b">
        <f t="shared" si="2"/>
        <v>1</v>
      </c>
    </row>
    <row r="54" spans="1:20" s="401" customFormat="1" ht="24.6" customHeight="1">
      <c r="C54" s="955" t="s">
        <v>233</v>
      </c>
      <c r="D54" s="666"/>
      <c r="E54" s="956">
        <v>-175788</v>
      </c>
      <c r="F54" s="940"/>
      <c r="G54" s="939">
        <f>E54-H54-I54-J54</f>
        <v>-37878</v>
      </c>
      <c r="H54" s="917">
        <v>-42853</v>
      </c>
      <c r="I54" s="917">
        <v>-52712</v>
      </c>
      <c r="J54" s="917">
        <v>-42345</v>
      </c>
      <c r="K54" s="957"/>
      <c r="L54" s="917">
        <v>-185327</v>
      </c>
      <c r="M54" s="917"/>
      <c r="N54" s="917">
        <v>-40211</v>
      </c>
      <c r="O54" s="917">
        <v>-42755</v>
      </c>
      <c r="P54" s="917">
        <v>-51292</v>
      </c>
      <c r="Q54" s="917">
        <v>-51069</v>
      </c>
      <c r="S54" s="401" t="b">
        <f t="shared" si="1"/>
        <v>1</v>
      </c>
      <c r="T54" s="401" t="b">
        <f t="shared" si="2"/>
        <v>1</v>
      </c>
    </row>
    <row r="55" spans="1:20" s="401" customFormat="1" ht="26.25" customHeight="1">
      <c r="C55" s="955" t="s">
        <v>327</v>
      </c>
      <c r="D55" s="666"/>
      <c r="E55" s="956">
        <v>2190771</v>
      </c>
      <c r="F55" s="942"/>
      <c r="G55" s="956">
        <f>E55</f>
        <v>2190771</v>
      </c>
      <c r="H55" s="917">
        <v>2164151</v>
      </c>
      <c r="I55" s="917">
        <v>2207004</v>
      </c>
      <c r="J55" s="917">
        <v>2259716</v>
      </c>
      <c r="K55" s="957"/>
      <c r="L55" s="917">
        <v>2298605</v>
      </c>
      <c r="M55" s="917"/>
      <c r="N55" s="917">
        <v>2298605</v>
      </c>
      <c r="O55" s="917">
        <v>2338816.0000001001</v>
      </c>
      <c r="P55" s="917">
        <v>2381571.0000001001</v>
      </c>
      <c r="Q55" s="917">
        <v>2432863</v>
      </c>
    </row>
    <row r="56" spans="1:20" ht="15" customHeight="1">
      <c r="D56" s="403"/>
      <c r="E56" s="403"/>
      <c r="F56" s="403"/>
      <c r="G56" s="403"/>
      <c r="H56" s="403"/>
      <c r="I56" s="403"/>
      <c r="J56" s="445"/>
      <c r="K56" s="403"/>
      <c r="L56" s="403"/>
      <c r="M56" s="403"/>
      <c r="N56" s="403"/>
      <c r="O56" s="403"/>
      <c r="P56" s="403"/>
      <c r="Q56" s="445"/>
    </row>
    <row r="57" spans="1:20" ht="24.75" customHeight="1">
      <c r="C57" s="679" t="s">
        <v>242</v>
      </c>
      <c r="D57" s="1573" t="s">
        <v>331</v>
      </c>
      <c r="E57" s="1573"/>
      <c r="F57" s="1573"/>
      <c r="G57" s="1573"/>
      <c r="H57" s="1573"/>
      <c r="I57" s="1573"/>
      <c r="J57" s="1573"/>
      <c r="K57" s="1573"/>
      <c r="L57" s="1573"/>
      <c r="M57" s="1573"/>
      <c r="N57" s="1573"/>
      <c r="O57" s="1573"/>
      <c r="P57" s="1573"/>
      <c r="Q57" s="1573"/>
    </row>
    <row r="58" spans="1:20" ht="40.5" customHeight="1">
      <c r="C58" s="679" t="s">
        <v>300</v>
      </c>
      <c r="D58" s="1573" t="s">
        <v>311</v>
      </c>
      <c r="E58" s="1573"/>
      <c r="F58" s="1573"/>
      <c r="G58" s="1573"/>
      <c r="H58" s="1573"/>
      <c r="I58" s="1573"/>
      <c r="J58" s="1573"/>
      <c r="K58" s="1573"/>
      <c r="L58" s="1573"/>
      <c r="M58" s="1573"/>
      <c r="N58" s="1573"/>
      <c r="O58" s="1573"/>
      <c r="P58" s="1573"/>
      <c r="Q58" s="1573"/>
    </row>
    <row r="59" spans="1:20" ht="15" customHeight="1">
      <c r="C59" s="424"/>
      <c r="D59" s="1579"/>
      <c r="E59" s="1579"/>
      <c r="F59" s="1579"/>
      <c r="G59" s="1579"/>
      <c r="H59" s="1579"/>
      <c r="I59" s="1579"/>
      <c r="J59" s="1579"/>
      <c r="K59" s="1579"/>
      <c r="L59" s="1579"/>
      <c r="M59" s="1579"/>
      <c r="N59" s="1579"/>
      <c r="O59" s="1579"/>
      <c r="P59" s="1579"/>
      <c r="Q59" s="1579"/>
    </row>
    <row r="60" spans="1:20" ht="15" customHeight="1">
      <c r="C60" s="425"/>
      <c r="D60" s="1579"/>
      <c r="E60" s="1579"/>
      <c r="F60" s="1579"/>
      <c r="G60" s="1579"/>
      <c r="H60" s="1579"/>
      <c r="I60" s="1579"/>
      <c r="J60" s="1579"/>
      <c r="K60" s="1579"/>
      <c r="L60" s="1579"/>
      <c r="M60" s="1579"/>
      <c r="N60" s="1579"/>
      <c r="O60" s="1579"/>
      <c r="P60" s="1579"/>
      <c r="Q60" s="1579"/>
    </row>
    <row r="61" spans="1:20" ht="15" customHeight="1">
      <c r="C61" s="425"/>
      <c r="D61" s="425"/>
      <c r="E61" s="423"/>
      <c r="F61" s="423"/>
      <c r="G61" s="423"/>
      <c r="H61" s="423"/>
      <c r="I61" s="423"/>
    </row>
    <row r="62" spans="1:20" ht="15" customHeight="1">
      <c r="C62" s="63"/>
      <c r="D62" s="63"/>
    </row>
    <row r="63" spans="1:20" ht="15" customHeight="1">
      <c r="C63" s="63"/>
      <c r="D63" s="63"/>
    </row>
    <row r="64" spans="1:20" ht="15" customHeight="1"/>
    <row r="65" spans="4:17" ht="15" customHeight="1"/>
    <row r="66" spans="4:17" ht="25.5">
      <c r="D66" s="653" t="s">
        <v>207</v>
      </c>
      <c r="E66" s="653" t="e">
        <f ca="1">SUM(E24:E26)=E27</f>
        <v>#NAME?</v>
      </c>
      <c r="F66" s="653"/>
      <c r="G66" s="653"/>
      <c r="H66" s="653" t="b">
        <f>SUM(H24:H26)=H27</f>
        <v>1</v>
      </c>
      <c r="I66" s="653" t="b">
        <f>SUM(I24:I26)=I27</f>
        <v>1</v>
      </c>
      <c r="J66" s="653" t="b">
        <f t="shared" ref="J66:Q66" si="3">SUM(J24:J26)=J27</f>
        <v>1</v>
      </c>
      <c r="K66" s="653" t="b">
        <f t="shared" si="3"/>
        <v>1</v>
      </c>
      <c r="L66" s="667" t="b">
        <f t="shared" si="3"/>
        <v>1</v>
      </c>
      <c r="M66" s="653" t="b">
        <f t="shared" si="3"/>
        <v>1</v>
      </c>
      <c r="N66" s="653" t="b">
        <f t="shared" si="3"/>
        <v>1</v>
      </c>
      <c r="O66" s="653" t="b">
        <f t="shared" si="3"/>
        <v>1</v>
      </c>
      <c r="P66" s="653" t="b">
        <f t="shared" si="3"/>
        <v>1</v>
      </c>
      <c r="Q66" s="653" t="b">
        <f t="shared" si="3"/>
        <v>1</v>
      </c>
    </row>
    <row r="67" spans="4:17" ht="25.5">
      <c r="D67" s="653" t="s">
        <v>272</v>
      </c>
      <c r="E67" s="653" t="e">
        <f ca="1">(E27+E28)=E29</f>
        <v>#NAME?</v>
      </c>
      <c r="F67" s="653"/>
      <c r="G67" s="653"/>
      <c r="H67" s="653" t="b">
        <f>(H27+H28)=H29</f>
        <v>1</v>
      </c>
      <c r="I67" s="653" t="b">
        <f>(I27+I28)=I29</f>
        <v>1</v>
      </c>
      <c r="J67" s="653" t="b">
        <f t="shared" ref="J67:Q67" si="4">(J27+J28)=J29</f>
        <v>1</v>
      </c>
      <c r="K67" s="653" t="b">
        <f t="shared" si="4"/>
        <v>1</v>
      </c>
      <c r="L67" s="653" t="b">
        <f t="shared" si="4"/>
        <v>1</v>
      </c>
      <c r="M67" s="653" t="b">
        <f t="shared" si="4"/>
        <v>1</v>
      </c>
      <c r="N67" s="653" t="b">
        <f t="shared" si="4"/>
        <v>1</v>
      </c>
      <c r="O67" s="653" t="b">
        <f t="shared" si="4"/>
        <v>1</v>
      </c>
      <c r="P67" s="653" t="b">
        <f t="shared" si="4"/>
        <v>1</v>
      </c>
      <c r="Q67" s="653" t="b">
        <f t="shared" si="4"/>
        <v>1</v>
      </c>
    </row>
    <row r="68" spans="4:17" ht="25.5">
      <c r="D68" s="653" t="s">
        <v>209</v>
      </c>
      <c r="E68" s="653" t="e">
        <f ca="1">(E30+E31)=E32</f>
        <v>#NAME?</v>
      </c>
      <c r="F68" s="653"/>
      <c r="G68" s="653"/>
      <c r="H68" s="653" t="b">
        <f>(H30+H31)=H32</f>
        <v>1</v>
      </c>
      <c r="I68" s="653" t="b">
        <f>(I30+I31)=I32</f>
        <v>1</v>
      </c>
      <c r="J68" s="653" t="b">
        <f t="shared" ref="J68:Q68" si="5">(J30+J31)=J32</f>
        <v>1</v>
      </c>
      <c r="K68" s="653" t="b">
        <f t="shared" si="5"/>
        <v>1</v>
      </c>
      <c r="L68" s="653" t="b">
        <f t="shared" si="5"/>
        <v>1</v>
      </c>
      <c r="M68" s="653" t="b">
        <f t="shared" si="5"/>
        <v>1</v>
      </c>
      <c r="N68" s="653" t="b">
        <f t="shared" si="5"/>
        <v>1</v>
      </c>
      <c r="O68" s="653" t="b">
        <f t="shared" si="5"/>
        <v>1</v>
      </c>
      <c r="P68" s="653" t="b">
        <f t="shared" si="5"/>
        <v>1</v>
      </c>
      <c r="Q68" s="653" t="b">
        <f t="shared" si="5"/>
        <v>1</v>
      </c>
    </row>
    <row r="69" spans="4:17" ht="25.5">
      <c r="D69" s="653" t="s">
        <v>202</v>
      </c>
      <c r="E69" s="653" t="e">
        <f ca="1">(E27+E32)=E35</f>
        <v>#NAME?</v>
      </c>
      <c r="F69" s="653"/>
      <c r="G69" s="653"/>
      <c r="H69" s="653" t="b">
        <f>(H27+H32)=H35</f>
        <v>1</v>
      </c>
      <c r="I69" s="653" t="b">
        <f>(I27+I32)=I35</f>
        <v>1</v>
      </c>
      <c r="J69" s="653" t="b">
        <f t="shared" ref="J69:Q69" si="6">(J27+J32)=J35</f>
        <v>1</v>
      </c>
      <c r="K69" s="653" t="b">
        <f t="shared" si="6"/>
        <v>1</v>
      </c>
      <c r="L69" s="653" t="b">
        <f t="shared" si="6"/>
        <v>1</v>
      </c>
      <c r="M69" s="653" t="b">
        <f t="shared" si="6"/>
        <v>1</v>
      </c>
      <c r="N69" s="653" t="b">
        <f t="shared" si="6"/>
        <v>1</v>
      </c>
      <c r="O69" s="653" t="b">
        <f t="shared" si="6"/>
        <v>1</v>
      </c>
      <c r="P69" s="653" t="b">
        <f t="shared" si="6"/>
        <v>1</v>
      </c>
      <c r="Q69" s="653" t="b">
        <f t="shared" si="6"/>
        <v>1</v>
      </c>
    </row>
    <row r="70" spans="4:17" ht="25.5">
      <c r="D70" s="653" t="s">
        <v>201</v>
      </c>
      <c r="E70" s="653" t="e">
        <f ca="1">(E29+E34)=E36</f>
        <v>#NAME?</v>
      </c>
      <c r="H70" s="653" t="b">
        <f>(H29+H34)=H36</f>
        <v>1</v>
      </c>
      <c r="I70" s="653" t="b">
        <f>(I29+I34)=I36</f>
        <v>1</v>
      </c>
      <c r="J70" s="653" t="b">
        <f t="shared" ref="J70:Q70" si="7">(J29+J34)=J36</f>
        <v>1</v>
      </c>
      <c r="K70" s="653" t="b">
        <f t="shared" si="7"/>
        <v>1</v>
      </c>
      <c r="L70" s="653" t="b">
        <f t="shared" si="7"/>
        <v>1</v>
      </c>
      <c r="M70" s="653" t="b">
        <f t="shared" si="7"/>
        <v>1</v>
      </c>
      <c r="N70" s="653" t="b">
        <f t="shared" si="7"/>
        <v>1</v>
      </c>
      <c r="O70" s="653" t="b">
        <f t="shared" si="7"/>
        <v>1</v>
      </c>
      <c r="P70" s="653" t="b">
        <f t="shared" si="7"/>
        <v>1</v>
      </c>
      <c r="Q70" s="653" t="b">
        <f t="shared" si="7"/>
        <v>1</v>
      </c>
    </row>
    <row r="71" spans="4:17" ht="25.5">
      <c r="D71" s="653" t="s">
        <v>98</v>
      </c>
      <c r="E71" s="653" t="e">
        <f ca="1">(E36+E37)=E38</f>
        <v>#NAME?</v>
      </c>
      <c r="H71" s="653" t="b">
        <f>(H36+H37)=H38</f>
        <v>1</v>
      </c>
      <c r="I71" s="653" t="b">
        <f>(I36+I37)=I38</f>
        <v>1</v>
      </c>
      <c r="J71" s="653" t="b">
        <f t="shared" ref="J71:Q71" si="8">(J36+J37)=J38</f>
        <v>1</v>
      </c>
      <c r="K71" s="653" t="b">
        <f t="shared" si="8"/>
        <v>1</v>
      </c>
      <c r="L71" s="653" t="b">
        <f t="shared" si="8"/>
        <v>1</v>
      </c>
      <c r="M71" s="653" t="b">
        <f t="shared" si="8"/>
        <v>1</v>
      </c>
      <c r="N71" s="653" t="b">
        <f t="shared" si="8"/>
        <v>1</v>
      </c>
      <c r="O71" s="653" t="b">
        <f t="shared" si="8"/>
        <v>1</v>
      </c>
      <c r="P71" s="653" t="b">
        <f t="shared" si="8"/>
        <v>1</v>
      </c>
      <c r="Q71" s="653"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9525</xdr:colOff>
                <xdr:row>15</xdr:row>
                <xdr:rowOff>0</xdr:rowOff>
              </to>
            </anchor>
          </controlPr>
        </control>
      </mc:Choice>
      <mc:Fallback>
        <control shapeId="3174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U340"/>
  <sheetViews>
    <sheetView showGridLines="0" view="pageBreakPreview" zoomScale="55" zoomScaleNormal="55" zoomScaleSheetLayoutView="55" zoomScalePageLayoutView="40" workbookViewId="0"/>
  </sheetViews>
  <sheetFormatPr defaultColWidth="9.140625" defaultRowHeight="26.25"/>
  <cols>
    <col min="1" max="1" width="3.7109375" style="401" customWidth="1"/>
    <col min="2" max="2" width="115" style="401" customWidth="1"/>
    <col min="3" max="3" width="22.28515625" style="401" customWidth="1"/>
    <col min="4" max="4" width="1.85546875" style="401" customWidth="1"/>
    <col min="5" max="5" width="21.85546875" style="401" customWidth="1"/>
    <col min="6" max="6" width="21.5703125" style="402" customWidth="1"/>
    <col min="7" max="7" width="1.140625" style="402" customWidth="1"/>
    <col min="8" max="8" width="21.5703125" style="401" customWidth="1"/>
    <col min="9" max="9" width="1.140625" style="401" customWidth="1"/>
    <col min="10" max="10" width="21.7109375" style="401" customWidth="1"/>
    <col min="11" max="12" width="22" style="401" customWidth="1"/>
    <col min="13" max="13" width="19.7109375" style="402" customWidth="1"/>
    <col min="14" max="14" width="1.7109375" style="1060" customWidth="1"/>
    <col min="15" max="18" width="9.140625" style="403"/>
    <col min="19" max="19" width="7.85546875" style="403" customWidth="1"/>
    <col min="20" max="21" width="9.140625" style="403" hidden="1" customWidth="1"/>
    <col min="22" max="16384" width="9.140625" style="403"/>
  </cols>
  <sheetData>
    <row r="1" spans="1:14">
      <c r="A1" s="404"/>
      <c r="B1" s="404"/>
      <c r="C1" s="404"/>
      <c r="D1" s="404"/>
      <c r="E1" s="1062"/>
      <c r="F1" s="1063"/>
      <c r="G1" s="1063"/>
      <c r="H1" s="1063"/>
      <c r="I1" s="1063"/>
      <c r="J1" s="1063"/>
      <c r="K1" s="1062"/>
      <c r="L1" s="1062"/>
      <c r="M1" s="77" t="s">
        <v>364</v>
      </c>
      <c r="N1" s="1061"/>
    </row>
    <row r="2" spans="1:14" ht="27.75" customHeight="1">
      <c r="A2" s="260"/>
      <c r="B2" s="260"/>
      <c r="C2" s="260"/>
      <c r="D2" s="260"/>
      <c r="E2" s="261"/>
      <c r="F2" s="260"/>
      <c r="G2" s="260"/>
      <c r="H2" s="260"/>
      <c r="I2" s="260"/>
      <c r="J2" s="260"/>
      <c r="K2" s="261"/>
      <c r="L2" s="261"/>
      <c r="M2" s="260"/>
      <c r="N2" s="1064"/>
    </row>
    <row r="3" spans="1:14" ht="61.5" customHeight="1">
      <c r="A3" s="1571" t="s">
        <v>79</v>
      </c>
      <c r="B3" s="1571"/>
      <c r="C3" s="1119" t="s">
        <v>386</v>
      </c>
      <c r="D3" s="1233"/>
      <c r="E3" s="1416" t="s">
        <v>373</v>
      </c>
      <c r="F3" s="1120" t="s">
        <v>372</v>
      </c>
      <c r="G3" s="633"/>
      <c r="H3" s="1121" t="s">
        <v>368</v>
      </c>
      <c r="I3" s="409"/>
      <c r="J3" s="1121" t="s">
        <v>335</v>
      </c>
      <c r="K3" s="1120" t="s">
        <v>334</v>
      </c>
      <c r="L3" s="1120" t="s">
        <v>333</v>
      </c>
      <c r="M3" s="1120" t="s">
        <v>332</v>
      </c>
      <c r="N3" s="1065"/>
    </row>
    <row r="4" spans="1:14" s="1070" customFormat="1" ht="23.25">
      <c r="A4" s="1211" t="s">
        <v>280</v>
      </c>
      <c r="B4" s="952"/>
      <c r="C4" s="952"/>
      <c r="D4" s="952"/>
      <c r="E4" s="952"/>
      <c r="F4" s="953"/>
      <c r="G4" s="952"/>
      <c r="H4" s="952"/>
      <c r="I4" s="952"/>
      <c r="J4" s="953"/>
      <c r="K4" s="952"/>
      <c r="L4" s="952"/>
      <c r="M4" s="952"/>
      <c r="N4" s="475"/>
    </row>
    <row r="5" spans="1:14" s="1070" customFormat="1" ht="23.25">
      <c r="A5" s="474" t="s">
        <v>250</v>
      </c>
      <c r="B5" s="474"/>
      <c r="C5" s="1343">
        <v>1082773</v>
      </c>
      <c r="D5" s="1301"/>
      <c r="E5" s="1248">
        <v>575334</v>
      </c>
      <c r="F5" s="1307">
        <v>507439</v>
      </c>
      <c r="G5" s="1084"/>
      <c r="H5" s="1084">
        <v>2224555</v>
      </c>
      <c r="I5" s="1301"/>
      <c r="J5" s="1067">
        <v>712310</v>
      </c>
      <c r="K5" s="1084">
        <v>603770</v>
      </c>
      <c r="L5" s="1084">
        <v>502940</v>
      </c>
      <c r="M5" s="1084">
        <v>405535</v>
      </c>
      <c r="N5" s="1085"/>
    </row>
    <row r="6" spans="1:14" s="1070" customFormat="1" ht="27" customHeight="1">
      <c r="A6" s="1086" t="s">
        <v>243</v>
      </c>
      <c r="B6" s="1086"/>
      <c r="C6" s="1106">
        <v>756087</v>
      </c>
      <c r="D6" s="1301"/>
      <c r="E6" s="1248">
        <v>389213</v>
      </c>
      <c r="F6" s="1198">
        <v>366874</v>
      </c>
      <c r="G6" s="1084"/>
      <c r="H6" s="1084">
        <v>1608503</v>
      </c>
      <c r="I6" s="1301"/>
      <c r="J6" s="1067">
        <v>564784</v>
      </c>
      <c r="K6" s="1084">
        <v>423364</v>
      </c>
      <c r="L6" s="1084">
        <v>347746</v>
      </c>
      <c r="M6" s="1084">
        <v>272609</v>
      </c>
      <c r="N6" s="1085"/>
    </row>
    <row r="7" spans="1:14" s="1070" customFormat="1" ht="23.25">
      <c r="A7" s="1087" t="s">
        <v>244</v>
      </c>
      <c r="B7" s="1087"/>
      <c r="C7" s="1374">
        <v>326686</v>
      </c>
      <c r="D7" s="1301"/>
      <c r="E7" s="1448">
        <v>186121</v>
      </c>
      <c r="F7" s="1443">
        <v>140565</v>
      </c>
      <c r="G7" s="633"/>
      <c r="H7" s="1302">
        <v>616052</v>
      </c>
      <c r="I7" s="1301"/>
      <c r="J7" s="1126">
        <v>147526</v>
      </c>
      <c r="K7" s="1302">
        <v>180406</v>
      </c>
      <c r="L7" s="1302">
        <v>155194</v>
      </c>
      <c r="M7" s="1302">
        <v>132926</v>
      </c>
      <c r="N7" s="1085"/>
    </row>
    <row r="8" spans="1:14" s="1070" customFormat="1" ht="24.75" customHeight="1">
      <c r="A8" s="474" t="s">
        <v>251</v>
      </c>
      <c r="B8" s="474"/>
      <c r="C8" s="1373">
        <v>156251</v>
      </c>
      <c r="D8" s="1301"/>
      <c r="E8" s="1248">
        <v>131043</v>
      </c>
      <c r="F8" s="1444">
        <v>25208</v>
      </c>
      <c r="G8" s="1097"/>
      <c r="H8" s="1097">
        <v>411189</v>
      </c>
      <c r="I8" s="1301"/>
      <c r="J8" s="1067">
        <v>92085</v>
      </c>
      <c r="K8" s="1097">
        <v>166930</v>
      </c>
      <c r="L8" s="1097">
        <v>125539</v>
      </c>
      <c r="M8" s="1097">
        <v>26635</v>
      </c>
      <c r="N8" s="1085"/>
    </row>
    <row r="9" spans="1:14" s="1070" customFormat="1" ht="23.25">
      <c r="A9" s="1086" t="s">
        <v>243</v>
      </c>
      <c r="B9" s="1086"/>
      <c r="C9" s="1373">
        <v>123747</v>
      </c>
      <c r="D9" s="1301"/>
      <c r="E9" s="1248">
        <v>78500</v>
      </c>
      <c r="F9" s="1444">
        <v>45247</v>
      </c>
      <c r="G9" s="1097"/>
      <c r="H9" s="1097">
        <v>426172</v>
      </c>
      <c r="I9" s="1301"/>
      <c r="J9" s="1067">
        <v>128715</v>
      </c>
      <c r="K9" s="1097">
        <v>142886</v>
      </c>
      <c r="L9" s="1097">
        <v>111282</v>
      </c>
      <c r="M9" s="1097">
        <v>43289</v>
      </c>
      <c r="N9" s="1085"/>
    </row>
    <row r="10" spans="1:14" s="1070" customFormat="1" ht="23.25">
      <c r="A10" s="1087" t="s">
        <v>244</v>
      </c>
      <c r="B10" s="1313"/>
      <c r="C10" s="1375">
        <v>32504</v>
      </c>
      <c r="D10" s="1301"/>
      <c r="E10" s="1449">
        <v>52543</v>
      </c>
      <c r="F10" s="1445">
        <v>-20039</v>
      </c>
      <c r="G10" s="633"/>
      <c r="H10" s="1098">
        <v>-14983</v>
      </c>
      <c r="I10" s="1301"/>
      <c r="J10" s="1113">
        <v>-36630</v>
      </c>
      <c r="K10" s="1098">
        <v>24044</v>
      </c>
      <c r="L10" s="1098">
        <v>14257</v>
      </c>
      <c r="M10" s="1098">
        <v>-16654</v>
      </c>
      <c r="N10" s="1085"/>
    </row>
    <row r="11" spans="1:14" s="1070" customFormat="1" ht="25.5" customHeight="1">
      <c r="A11" s="474" t="s">
        <v>409</v>
      </c>
      <c r="B11" s="474"/>
      <c r="C11" s="1373">
        <v>10337495</v>
      </c>
      <c r="D11" s="1301"/>
      <c r="E11" s="1248">
        <v>10337495</v>
      </c>
      <c r="F11" s="1444">
        <v>10206452</v>
      </c>
      <c r="G11" s="1097"/>
      <c r="H11" s="1097">
        <v>10287046</v>
      </c>
      <c r="I11" s="1301"/>
      <c r="J11" s="1067">
        <v>10287046</v>
      </c>
      <c r="K11" s="1097">
        <v>10194961</v>
      </c>
      <c r="L11" s="1097">
        <v>10028031</v>
      </c>
      <c r="M11" s="1097">
        <v>9902492</v>
      </c>
      <c r="N11" s="1085"/>
    </row>
    <row r="12" spans="1:14" s="1070" customFormat="1" ht="27" customHeight="1">
      <c r="A12" s="1068" t="s">
        <v>410</v>
      </c>
      <c r="B12" s="1068"/>
      <c r="C12" s="1373">
        <v>9440775</v>
      </c>
      <c r="D12" s="1301"/>
      <c r="E12" s="1248">
        <v>9440775</v>
      </c>
      <c r="F12" s="1444">
        <v>9362275</v>
      </c>
      <c r="G12" s="1097"/>
      <c r="H12" s="1097">
        <v>9422830</v>
      </c>
      <c r="I12" s="1301"/>
      <c r="J12" s="1067">
        <v>9422830</v>
      </c>
      <c r="K12" s="1097">
        <v>9294115</v>
      </c>
      <c r="L12" s="1097">
        <v>9151229</v>
      </c>
      <c r="M12" s="1097">
        <v>9039947</v>
      </c>
      <c r="N12" s="1085"/>
    </row>
    <row r="13" spans="1:14" s="1070" customFormat="1" ht="23.25">
      <c r="A13" s="1086" t="s">
        <v>244</v>
      </c>
      <c r="B13" s="1086"/>
      <c r="C13" s="1373">
        <v>896720</v>
      </c>
      <c r="D13" s="1301"/>
      <c r="E13" s="1248">
        <v>896720</v>
      </c>
      <c r="F13" s="1444">
        <v>844177</v>
      </c>
      <c r="G13" s="633"/>
      <c r="H13" s="1097">
        <v>864216</v>
      </c>
      <c r="I13" s="1301"/>
      <c r="J13" s="1067">
        <v>864216</v>
      </c>
      <c r="K13" s="1097">
        <v>900846</v>
      </c>
      <c r="L13" s="1097">
        <v>876802</v>
      </c>
      <c r="M13" s="1097">
        <v>862545</v>
      </c>
      <c r="N13" s="1085"/>
    </row>
    <row r="14" spans="1:14" s="1070" customFormat="1" ht="26.25" customHeight="1">
      <c r="A14" s="1099" t="s">
        <v>423</v>
      </c>
      <c r="B14" s="1100"/>
      <c r="C14" s="1376">
        <v>58.09</v>
      </c>
      <c r="D14" s="1301"/>
      <c r="E14" s="1376">
        <v>58.04</v>
      </c>
      <c r="F14" s="1446">
        <v>58.14</v>
      </c>
      <c r="G14" s="633"/>
      <c r="H14" s="1101">
        <v>59.08</v>
      </c>
      <c r="I14" s="1301"/>
      <c r="J14" s="1101">
        <v>58.71</v>
      </c>
      <c r="K14" s="1101">
        <v>60.28</v>
      </c>
      <c r="L14" s="1101">
        <v>59.16</v>
      </c>
      <c r="M14" s="1101">
        <v>58.152999999999999</v>
      </c>
      <c r="N14" s="1085"/>
    </row>
    <row r="15" spans="1:14" s="1088" customFormat="1" ht="24">
      <c r="A15" s="474" t="s">
        <v>338</v>
      </c>
      <c r="B15" s="474"/>
      <c r="C15" s="1377">
        <v>1.5299999999999999E-2</v>
      </c>
      <c r="D15" s="1378"/>
      <c r="E15" s="1377">
        <v>1.47E-2</v>
      </c>
      <c r="F15" s="1447">
        <v>1.5900000000000001E-2</v>
      </c>
      <c r="G15" s="1303"/>
      <c r="H15" s="1102">
        <v>1.5100000000000001E-2</v>
      </c>
      <c r="I15" s="477"/>
      <c r="J15" s="1102">
        <v>2.0299999999999999E-2</v>
      </c>
      <c r="K15" s="1102">
        <v>1.4500000000000001E-2</v>
      </c>
      <c r="L15" s="1102">
        <v>1.2699999999999999E-2</v>
      </c>
      <c r="M15" s="1102">
        <v>1.29E-2</v>
      </c>
      <c r="N15" s="1085"/>
    </row>
    <row r="16" spans="1:14" s="1088" customFormat="1" ht="24">
      <c r="A16" s="1068" t="s">
        <v>243</v>
      </c>
      <c r="B16" s="1086"/>
      <c r="C16" s="1377">
        <v>1.2E-2</v>
      </c>
      <c r="D16" s="1378"/>
      <c r="E16" s="1377">
        <v>1.18E-2</v>
      </c>
      <c r="F16" s="1447">
        <v>1.21E-2</v>
      </c>
      <c r="G16" s="1303"/>
      <c r="H16" s="1102">
        <v>1.15E-2</v>
      </c>
      <c r="I16" s="477"/>
      <c r="J16" s="1102">
        <v>1.6299999999999999E-2</v>
      </c>
      <c r="K16" s="1102">
        <v>1.0999999999999999E-2</v>
      </c>
      <c r="L16" s="1102">
        <v>9.4000000000000004E-3</v>
      </c>
      <c r="M16" s="1102">
        <v>8.9999999999999993E-3</v>
      </c>
      <c r="N16" s="1085"/>
    </row>
    <row r="17" spans="1:14" s="1088" customFormat="1" ht="24">
      <c r="A17" s="1068" t="s">
        <v>244</v>
      </c>
      <c r="B17" s="1068"/>
      <c r="C17" s="1377">
        <v>5.16E-2</v>
      </c>
      <c r="D17" s="1378"/>
      <c r="E17" s="1377">
        <v>4.5999999999999999E-2</v>
      </c>
      <c r="F17" s="1447">
        <v>5.74E-2</v>
      </c>
      <c r="G17" s="1303"/>
      <c r="H17" s="1102">
        <v>5.3100000000000001E-2</v>
      </c>
      <c r="I17" s="477"/>
      <c r="J17" s="1102">
        <v>6.1499999999999999E-2</v>
      </c>
      <c r="K17" s="1102">
        <v>5.0999999999999997E-2</v>
      </c>
      <c r="L17" s="1102">
        <v>4.6800000000000001E-2</v>
      </c>
      <c r="M17" s="1102">
        <v>5.28E-2</v>
      </c>
      <c r="N17" s="1085"/>
    </row>
    <row r="18" spans="1:14" s="1088" customFormat="1" ht="21.75" customHeight="1">
      <c r="A18" s="952" t="s">
        <v>279</v>
      </c>
      <c r="B18" s="952"/>
      <c r="C18" s="1103"/>
      <c r="D18" s="1304"/>
      <c r="E18" s="1136"/>
      <c r="F18" s="1104"/>
      <c r="G18" s="1104"/>
      <c r="H18" s="1105"/>
      <c r="I18" s="1304"/>
      <c r="J18" s="1305"/>
      <c r="K18" s="1305"/>
      <c r="L18" s="1104"/>
      <c r="M18" s="1104"/>
      <c r="N18" s="1085"/>
    </row>
    <row r="19" spans="1:14" s="1088" customFormat="1" ht="24">
      <c r="A19" s="1068" t="s">
        <v>304</v>
      </c>
      <c r="B19" s="474"/>
      <c r="C19" s="1343">
        <v>154323</v>
      </c>
      <c r="D19" s="1301"/>
      <c r="E19" s="1248">
        <v>87917</v>
      </c>
      <c r="F19" s="1307">
        <v>66406</v>
      </c>
      <c r="G19" s="1084"/>
      <c r="H19" s="1067">
        <v>293307</v>
      </c>
      <c r="I19" s="1067"/>
      <c r="J19" s="1067">
        <v>78746</v>
      </c>
      <c r="K19" s="1067">
        <v>64282</v>
      </c>
      <c r="L19" s="1112">
        <v>79537</v>
      </c>
      <c r="M19" s="1067">
        <v>70742</v>
      </c>
      <c r="N19" s="1085"/>
    </row>
    <row r="20" spans="1:14" s="1089" customFormat="1" ht="24">
      <c r="A20" s="1086" t="s">
        <v>246</v>
      </c>
      <c r="B20" s="474"/>
      <c r="C20" s="1106">
        <v>2886871</v>
      </c>
      <c r="D20" s="1301"/>
      <c r="E20" s="1248">
        <v>2886871</v>
      </c>
      <c r="F20" s="1198">
        <v>2798954</v>
      </c>
      <c r="G20" s="1084"/>
      <c r="H20" s="1067">
        <v>2732548</v>
      </c>
      <c r="I20" s="1067"/>
      <c r="J20" s="1067">
        <v>2732548</v>
      </c>
      <c r="K20" s="1067">
        <v>2653802</v>
      </c>
      <c r="L20" s="1067">
        <v>2589520</v>
      </c>
      <c r="M20" s="1067">
        <v>2509983</v>
      </c>
      <c r="N20" s="1085"/>
    </row>
    <row r="21" spans="1:14" s="1089" customFormat="1" ht="24">
      <c r="A21" s="1108" t="s">
        <v>281</v>
      </c>
      <c r="B21" s="900"/>
      <c r="C21" s="632"/>
      <c r="D21" s="632"/>
      <c r="E21" s="900"/>
      <c r="F21" s="632"/>
      <c r="G21" s="632"/>
      <c r="H21" s="632"/>
      <c r="I21" s="632"/>
      <c r="J21" s="632"/>
      <c r="K21" s="632"/>
      <c r="L21" s="632"/>
      <c r="M21" s="632"/>
      <c r="N21" s="474"/>
    </row>
    <row r="22" spans="1:14" s="971" customFormat="1" ht="24">
      <c r="A22" s="1068" t="s">
        <v>252</v>
      </c>
      <c r="B22" s="474"/>
      <c r="C22" s="1248">
        <v>54919</v>
      </c>
      <c r="D22" s="1306"/>
      <c r="E22" s="1248">
        <v>23841</v>
      </c>
      <c r="F22" s="1307">
        <v>31078</v>
      </c>
      <c r="G22" s="1307"/>
      <c r="H22" s="1307">
        <v>187126</v>
      </c>
      <c r="I22" s="1248"/>
      <c r="J22" s="1307">
        <v>55591</v>
      </c>
      <c r="K22" s="1307">
        <v>79327</v>
      </c>
      <c r="L22" s="1307">
        <v>24934</v>
      </c>
      <c r="M22" s="1307">
        <v>27274</v>
      </c>
      <c r="N22" s="476"/>
    </row>
    <row r="23" spans="1:14" s="1090" customFormat="1" ht="27.75">
      <c r="A23" s="1068" t="s">
        <v>419</v>
      </c>
      <c r="B23" s="473"/>
      <c r="C23" s="1344">
        <v>4520553</v>
      </c>
      <c r="D23" s="476"/>
      <c r="E23" s="1344">
        <v>4520553</v>
      </c>
      <c r="F23" s="1232">
        <v>4496712</v>
      </c>
      <c r="G23" s="1307"/>
      <c r="H23" s="1307">
        <v>4473429</v>
      </c>
      <c r="I23" s="476"/>
      <c r="J23" s="1307">
        <v>4473429</v>
      </c>
      <c r="K23" s="1307">
        <v>4417838</v>
      </c>
      <c r="L23" s="1307">
        <v>4338511</v>
      </c>
      <c r="M23" s="1307">
        <v>4278497</v>
      </c>
      <c r="N23" s="959"/>
    </row>
    <row r="24" spans="1:14" s="1089" customFormat="1">
      <c r="A24" s="1108" t="s">
        <v>420</v>
      </c>
      <c r="B24" s="900"/>
      <c r="C24" s="900"/>
      <c r="D24" s="944"/>
      <c r="E24" s="900"/>
      <c r="F24" s="632"/>
      <c r="G24" s="632"/>
      <c r="H24" s="632"/>
      <c r="I24" s="944"/>
      <c r="J24" s="945"/>
      <c r="K24" s="632"/>
      <c r="L24" s="632"/>
      <c r="M24" s="632"/>
      <c r="N24" s="475"/>
    </row>
    <row r="25" spans="1:14" s="971" customFormat="1" ht="24">
      <c r="A25" s="1068" t="s">
        <v>416</v>
      </c>
      <c r="B25" s="1248"/>
      <c r="C25" s="1248">
        <v>12861</v>
      </c>
      <c r="D25" s="1306"/>
      <c r="E25" s="1248">
        <v>-1313</v>
      </c>
      <c r="F25" s="1307">
        <v>14174</v>
      </c>
      <c r="G25" s="1307"/>
      <c r="H25" s="1307">
        <v>81918</v>
      </c>
      <c r="I25" s="1307"/>
      <c r="J25" s="1307">
        <v>23537</v>
      </c>
      <c r="K25" s="1307">
        <v>35976</v>
      </c>
      <c r="L25" s="1307">
        <v>11506</v>
      </c>
      <c r="M25" s="1307">
        <v>10899</v>
      </c>
      <c r="N25" s="476"/>
    </row>
    <row r="26" spans="1:14" s="401" customFormat="1" ht="27.75">
      <c r="A26" s="1068" t="s">
        <v>421</v>
      </c>
      <c r="B26" s="474"/>
      <c r="C26" s="1372">
        <v>2124200</v>
      </c>
      <c r="D26" s="476"/>
      <c r="E26" s="1248">
        <v>2124200</v>
      </c>
      <c r="F26" s="1232">
        <v>2084516</v>
      </c>
      <c r="G26" s="1307"/>
      <c r="H26" s="1232">
        <v>2070342</v>
      </c>
      <c r="I26" s="478"/>
      <c r="J26" s="1308">
        <v>2070342</v>
      </c>
      <c r="K26" s="1232">
        <v>2046805</v>
      </c>
      <c r="L26" s="1232">
        <v>2010829</v>
      </c>
      <c r="M26" s="1232">
        <v>1999080</v>
      </c>
      <c r="N26" s="476"/>
    </row>
    <row r="27" spans="1:14" s="413" customFormat="1" ht="25.5" customHeight="1">
      <c r="A27" s="952" t="s">
        <v>283</v>
      </c>
      <c r="B27" s="952"/>
      <c r="C27" s="952"/>
      <c r="D27" s="900"/>
      <c r="E27" s="900"/>
      <c r="F27" s="632"/>
      <c r="G27" s="632"/>
      <c r="H27" s="953"/>
      <c r="I27" s="900"/>
      <c r="J27" s="632"/>
      <c r="K27" s="953"/>
      <c r="L27" s="632"/>
      <c r="M27" s="632"/>
      <c r="N27" s="475"/>
    </row>
    <row r="28" spans="1:14" s="401" customFormat="1" ht="24.6" customHeight="1">
      <c r="A28" s="1068" t="s">
        <v>233</v>
      </c>
      <c r="B28" s="955"/>
      <c r="C28" s="1248">
        <v>-97161</v>
      </c>
      <c r="D28" s="1306"/>
      <c r="E28" s="1248">
        <v>-53250</v>
      </c>
      <c r="F28" s="1078">
        <v>-43911</v>
      </c>
      <c r="G28" s="1078"/>
      <c r="H28" s="1078">
        <v>-176612</v>
      </c>
      <c r="I28" s="1248"/>
      <c r="J28" s="1307">
        <v>-38347</v>
      </c>
      <c r="K28" s="1307">
        <v>-41776</v>
      </c>
      <c r="L28" s="1078">
        <v>-49608</v>
      </c>
      <c r="M28" s="1078">
        <v>-46881</v>
      </c>
      <c r="N28" s="1109"/>
    </row>
    <row r="29" spans="1:14" s="401" customFormat="1" ht="28.5" customHeight="1">
      <c r="A29" s="1068" t="s">
        <v>422</v>
      </c>
      <c r="B29" s="666"/>
      <c r="C29" s="1372">
        <v>1924456</v>
      </c>
      <c r="D29" s="476"/>
      <c r="E29" s="1344">
        <v>1924456</v>
      </c>
      <c r="F29" s="917">
        <v>1977706</v>
      </c>
      <c r="G29" s="917"/>
      <c r="H29" s="917">
        <v>2021617</v>
      </c>
      <c r="I29" s="478"/>
      <c r="J29" s="917">
        <v>2021617</v>
      </c>
      <c r="K29" s="1232">
        <v>2059964</v>
      </c>
      <c r="L29" s="917">
        <v>2101740</v>
      </c>
      <c r="M29" s="917">
        <v>2143890</v>
      </c>
      <c r="N29" s="1109"/>
    </row>
    <row r="30" spans="1:14" ht="12" customHeight="1">
      <c r="A30" s="469"/>
      <c r="B30" s="473"/>
      <c r="C30" s="473"/>
      <c r="D30" s="473"/>
      <c r="E30" s="473"/>
      <c r="F30" s="1110"/>
      <c r="G30" s="1110"/>
      <c r="H30" s="473"/>
      <c r="I30" s="473"/>
      <c r="J30" s="473"/>
      <c r="K30" s="473"/>
      <c r="L30" s="473"/>
      <c r="M30" s="1110"/>
      <c r="N30" s="474"/>
    </row>
    <row r="31" spans="1:14" ht="25.5" customHeight="1">
      <c r="A31" s="679" t="s">
        <v>242</v>
      </c>
      <c r="B31" s="1580" t="s">
        <v>376</v>
      </c>
      <c r="C31" s="1580"/>
      <c r="D31" s="1580"/>
      <c r="E31" s="1580"/>
      <c r="F31" s="1580"/>
      <c r="G31" s="1580"/>
      <c r="H31" s="1580"/>
      <c r="I31" s="1580"/>
      <c r="J31" s="1580"/>
      <c r="K31" s="1580"/>
      <c r="L31" s="1580"/>
      <c r="M31" s="1580"/>
      <c r="N31" s="1221"/>
    </row>
    <row r="32" spans="1:14" ht="25.5" customHeight="1">
      <c r="A32" s="679" t="s">
        <v>300</v>
      </c>
      <c r="B32" s="1580" t="s">
        <v>378</v>
      </c>
      <c r="C32" s="1580"/>
      <c r="D32" s="1580"/>
      <c r="E32" s="1580"/>
      <c r="F32" s="1580"/>
      <c r="G32" s="1580"/>
      <c r="H32" s="1580"/>
      <c r="I32" s="1580"/>
      <c r="J32" s="1580"/>
      <c r="K32" s="1580"/>
      <c r="L32" s="1580"/>
      <c r="M32" s="1580"/>
      <c r="N32" s="1221"/>
    </row>
    <row r="33" spans="1:14" ht="25.5">
      <c r="A33" s="679" t="s">
        <v>377</v>
      </c>
      <c r="B33" s="1580" t="s">
        <v>382</v>
      </c>
      <c r="C33" s="1580"/>
      <c r="D33" s="1580"/>
      <c r="E33" s="1580"/>
      <c r="F33" s="1580"/>
      <c r="G33" s="1580"/>
      <c r="H33" s="1580"/>
      <c r="I33" s="1580"/>
      <c r="J33" s="1580"/>
      <c r="K33" s="1580"/>
      <c r="L33" s="1580"/>
      <c r="M33" s="1580"/>
      <c r="N33" s="1221"/>
    </row>
    <row r="34" spans="1:14" ht="25.5">
      <c r="A34" s="679" t="s">
        <v>375</v>
      </c>
      <c r="B34" s="1580" t="s">
        <v>370</v>
      </c>
      <c r="C34" s="1580"/>
      <c r="D34" s="1580"/>
      <c r="E34" s="1580"/>
      <c r="F34" s="1580"/>
      <c r="G34" s="1580"/>
      <c r="H34" s="1580"/>
      <c r="I34" s="1580"/>
      <c r="J34" s="1580"/>
      <c r="K34" s="1580"/>
      <c r="L34" s="1580"/>
      <c r="M34" s="1580"/>
      <c r="N34" s="1221"/>
    </row>
    <row r="35" spans="1:14" ht="45.75" customHeight="1">
      <c r="A35" s="679" t="s">
        <v>381</v>
      </c>
      <c r="B35" s="1580" t="s">
        <v>383</v>
      </c>
      <c r="C35" s="1580"/>
      <c r="D35" s="1580"/>
      <c r="E35" s="1580"/>
      <c r="F35" s="1580"/>
      <c r="G35" s="1580"/>
      <c r="H35" s="1580"/>
      <c r="I35" s="1580"/>
      <c r="J35" s="1580"/>
      <c r="K35" s="1580"/>
      <c r="L35" s="1580"/>
      <c r="M35" s="1580"/>
      <c r="N35" s="1221"/>
    </row>
    <row r="36" spans="1:14" ht="27" customHeight="1">
      <c r="A36" s="679" t="s">
        <v>404</v>
      </c>
      <c r="B36" s="1580" t="s">
        <v>407</v>
      </c>
      <c r="C36" s="1580"/>
      <c r="D36" s="1580"/>
      <c r="E36" s="1580"/>
      <c r="F36" s="1580"/>
      <c r="G36" s="1580"/>
      <c r="H36" s="1580"/>
      <c r="I36" s="1580"/>
      <c r="J36" s="1580"/>
      <c r="K36" s="1580"/>
      <c r="L36" s="1580"/>
      <c r="M36" s="1580"/>
    </row>
    <row r="37" spans="1:14" ht="25.5" customHeight="1">
      <c r="A37" s="679"/>
      <c r="B37" s="1580"/>
      <c r="C37" s="1580"/>
      <c r="D37" s="1580"/>
      <c r="E37" s="1580"/>
      <c r="F37" s="1580"/>
      <c r="G37" s="1580"/>
      <c r="H37" s="1580"/>
      <c r="I37" s="1580"/>
      <c r="J37" s="1580"/>
      <c r="K37" s="1580"/>
      <c r="L37" s="1580"/>
      <c r="M37" s="1580"/>
    </row>
    <row r="38" spans="1:14">
      <c r="C38" s="402"/>
      <c r="E38" s="402"/>
      <c r="H38" s="402"/>
      <c r="J38" s="402"/>
      <c r="K38" s="402"/>
      <c r="L38" s="402"/>
    </row>
    <row r="39" spans="1:14">
      <c r="C39" s="402"/>
      <c r="E39" s="402"/>
      <c r="H39" s="402"/>
      <c r="J39" s="402"/>
      <c r="K39" s="402"/>
      <c r="L39" s="402"/>
    </row>
    <row r="40" spans="1:14">
      <c r="C40" s="402"/>
      <c r="E40" s="402"/>
      <c r="H40" s="402"/>
      <c r="J40" s="402"/>
      <c r="K40" s="402"/>
      <c r="L40" s="402"/>
    </row>
    <row r="41" spans="1:14">
      <c r="C41" s="402"/>
      <c r="E41" s="402"/>
      <c r="H41" s="402"/>
      <c r="J41" s="402"/>
      <c r="K41" s="402"/>
      <c r="L41" s="402"/>
    </row>
    <row r="42" spans="1:14" ht="15" customHeight="1"/>
    <row r="43" spans="1:14" ht="15" customHeight="1"/>
    <row r="44" spans="1:14" ht="15" customHeight="1"/>
    <row r="45" spans="1:14" ht="15" customHeight="1"/>
    <row r="46" spans="1:14" ht="15" customHeight="1"/>
    <row r="47" spans="1:14" ht="15" customHeight="1"/>
    <row r="48" spans="1:1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sheetData>
  <mergeCells count="8">
    <mergeCell ref="B36:M36"/>
    <mergeCell ref="B37:M37"/>
    <mergeCell ref="A3:B3"/>
    <mergeCell ref="B35:M35"/>
    <mergeCell ref="B34:M34"/>
    <mergeCell ref="B33:M33"/>
    <mergeCell ref="B32:M32"/>
    <mergeCell ref="B31:M31"/>
  </mergeCells>
  <printOptions horizontalCentered="1"/>
  <pageMargins left="0.51181102362204722" right="0.51181102362204722" top="0.51181102362204722" bottom="0.51181102362204722" header="0.51181102362204722" footer="0.51181102362204722"/>
  <pageSetup scale="42" firstPageNumber="2" orientation="landscape" useFirstPageNumber="1" r:id="rId1"/>
  <headerFooter scaleWithDoc="0">
    <oddFooter>&amp;R&amp;"Helvetica,Regular"&amp;7BCE Supplementary Financial Information - Second Quarter 2024 Page 9</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980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9809" r:id="rId7"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L55"/>
  <sheetViews>
    <sheetView showGridLines="0" view="pageBreakPreview" zoomScale="50" zoomScaleNormal="60" zoomScaleSheetLayoutView="50" workbookViewId="0"/>
  </sheetViews>
  <sheetFormatPr defaultColWidth="9.140625" defaultRowHeight="23.25"/>
  <cols>
    <col min="1" max="1" width="4" style="469" customWidth="1"/>
    <col min="2" max="2" width="129.140625" style="469" customWidth="1"/>
    <col min="3" max="3" width="21.42578125" style="469" customWidth="1"/>
    <col min="4" max="4" width="19.7109375" style="469" customWidth="1"/>
    <col min="5" max="5" width="20.5703125" style="469" customWidth="1"/>
    <col min="6" max="6" width="24.42578125" style="469" customWidth="1"/>
    <col min="7" max="7" width="2.140625" style="469" customWidth="1"/>
    <col min="8" max="8" width="22.140625" style="469" customWidth="1"/>
    <col min="9" max="9" width="24" style="469" customWidth="1"/>
    <col min="10" max="10" width="26" style="469" bestFit="1" customWidth="1"/>
    <col min="11" max="11" width="24.140625" style="469" customWidth="1"/>
    <col min="12" max="12" width="15.85546875" style="469" customWidth="1"/>
    <col min="13" max="16384" width="9.140625" style="469"/>
  </cols>
  <sheetData>
    <row r="1" spans="1:11" ht="27" customHeight="1">
      <c r="A1" s="473"/>
      <c r="B1" s="473"/>
      <c r="C1" s="473"/>
      <c r="D1" s="473"/>
      <c r="E1" s="473"/>
      <c r="G1" s="428"/>
      <c r="H1" s="428"/>
      <c r="K1" s="77" t="s">
        <v>24</v>
      </c>
    </row>
    <row r="2" spans="1:11" ht="24.75" customHeight="1">
      <c r="G2" s="429"/>
      <c r="H2" s="429"/>
      <c r="K2" s="1521" t="s">
        <v>345</v>
      </c>
    </row>
    <row r="3" spans="1:11" ht="20.25" customHeight="1"/>
    <row r="4" spans="1:11" ht="14.25" customHeight="1"/>
    <row r="5" spans="1:11" s="632" customFormat="1" ht="24">
      <c r="A5" s="960" t="s">
        <v>183</v>
      </c>
      <c r="B5" s="961"/>
      <c r="C5" s="961"/>
      <c r="D5" s="961"/>
      <c r="E5" s="961"/>
      <c r="F5" s="961"/>
      <c r="G5" s="961"/>
      <c r="H5" s="961"/>
      <c r="I5" s="961"/>
      <c r="J5" s="961"/>
      <c r="K5" s="962"/>
    </row>
    <row r="6" spans="1:11" ht="23.25" customHeight="1">
      <c r="A6" s="964" t="s">
        <v>79</v>
      </c>
      <c r="B6" s="965"/>
      <c r="C6" s="965"/>
      <c r="D6" s="965"/>
      <c r="E6" s="965"/>
      <c r="F6" s="965"/>
      <c r="G6" s="965"/>
      <c r="H6" s="965"/>
      <c r="I6" s="965"/>
      <c r="J6" s="965"/>
      <c r="K6" s="966"/>
    </row>
    <row r="7" spans="1:11" ht="7.5" customHeight="1" thickBot="1">
      <c r="A7" s="964"/>
      <c r="B7" s="965"/>
      <c r="C7" s="453"/>
      <c r="D7" s="453"/>
      <c r="E7" s="453"/>
      <c r="F7" s="965"/>
      <c r="G7" s="965"/>
      <c r="H7" s="965"/>
      <c r="I7" s="965"/>
      <c r="J7" s="965"/>
      <c r="K7" s="966"/>
    </row>
    <row r="8" spans="1:11" ht="26.25" customHeight="1" thickTop="1">
      <c r="A8" s="968"/>
      <c r="B8" s="967"/>
      <c r="C8" s="967"/>
      <c r="D8" s="967"/>
      <c r="E8" s="967"/>
      <c r="I8" s="969" t="s">
        <v>363</v>
      </c>
      <c r="J8" s="1455" t="s">
        <v>75</v>
      </c>
      <c r="K8" s="970" t="s">
        <v>74</v>
      </c>
    </row>
    <row r="9" spans="1:11" ht="24" customHeight="1" thickBot="1">
      <c r="A9" s="972"/>
      <c r="B9" s="973"/>
      <c r="C9" s="973"/>
      <c r="D9" s="973"/>
      <c r="E9" s="973"/>
      <c r="I9" s="974">
        <v>2024</v>
      </c>
      <c r="J9" s="1456">
        <v>2024</v>
      </c>
      <c r="K9" s="1230">
        <v>2023</v>
      </c>
    </row>
    <row r="10" spans="1:11" ht="24">
      <c r="A10" s="975"/>
      <c r="B10" s="976"/>
      <c r="C10" s="973"/>
      <c r="D10" s="973"/>
      <c r="E10" s="973"/>
      <c r="I10" s="977"/>
      <c r="J10" s="1457"/>
      <c r="K10" s="978"/>
    </row>
    <row r="11" spans="1:11" ht="24">
      <c r="A11" s="975" t="s">
        <v>80</v>
      </c>
      <c r="B11" s="976"/>
      <c r="C11" s="979"/>
      <c r="D11" s="979"/>
      <c r="E11" s="979"/>
      <c r="I11" s="980">
        <v>32918</v>
      </c>
      <c r="J11" s="1458">
        <v>31283</v>
      </c>
      <c r="K11" s="981">
        <v>31135</v>
      </c>
    </row>
    <row r="12" spans="1:11" ht="24">
      <c r="A12" s="975" t="s">
        <v>50</v>
      </c>
      <c r="B12" s="976"/>
      <c r="C12" s="979"/>
      <c r="D12" s="979"/>
      <c r="E12" s="979"/>
      <c r="I12" s="980">
        <v>6587</v>
      </c>
      <c r="J12" s="1458">
        <v>6386</v>
      </c>
      <c r="K12" s="981">
        <v>5042</v>
      </c>
    </row>
    <row r="13" spans="1:11" ht="24">
      <c r="A13" s="975" t="s">
        <v>226</v>
      </c>
      <c r="B13" s="976"/>
      <c r="C13" s="979"/>
      <c r="D13" s="979"/>
      <c r="E13" s="979"/>
      <c r="I13" s="980">
        <v>1779.5</v>
      </c>
      <c r="J13" s="1458">
        <v>1807</v>
      </c>
      <c r="K13" s="981">
        <v>1833.5</v>
      </c>
    </row>
    <row r="14" spans="1:11" ht="24">
      <c r="A14" s="975" t="s">
        <v>255</v>
      </c>
      <c r="B14" s="976"/>
      <c r="C14" s="979"/>
      <c r="D14" s="979"/>
      <c r="E14" s="979"/>
      <c r="I14" s="982">
        <v>-1398</v>
      </c>
      <c r="J14" s="1459">
        <v>-789</v>
      </c>
      <c r="K14" s="983">
        <v>-547</v>
      </c>
    </row>
    <row r="15" spans="1:11" ht="22.5" customHeight="1">
      <c r="A15" s="975" t="s">
        <v>71</v>
      </c>
      <c r="B15" s="976"/>
      <c r="C15" s="979"/>
      <c r="D15" s="979"/>
      <c r="E15" s="979"/>
      <c r="I15" s="982">
        <v>-250</v>
      </c>
      <c r="J15" s="1459">
        <v>-171</v>
      </c>
      <c r="K15" s="983">
        <v>-225</v>
      </c>
    </row>
    <row r="16" spans="1:11" ht="22.5" customHeight="1">
      <c r="A16" s="975" t="s">
        <v>371</v>
      </c>
      <c r="B16" s="976"/>
      <c r="C16" s="979"/>
      <c r="D16" s="979"/>
      <c r="E16" s="979"/>
      <c r="I16" s="982">
        <v>-750</v>
      </c>
      <c r="J16" s="1459">
        <v>-700</v>
      </c>
      <c r="K16" s="983">
        <v>-1000</v>
      </c>
    </row>
    <row r="17" spans="1:12" ht="26.25">
      <c r="A17" s="972" t="s">
        <v>328</v>
      </c>
      <c r="B17" s="973"/>
      <c r="C17" s="973"/>
      <c r="D17" s="973"/>
      <c r="E17" s="973"/>
      <c r="I17" s="984">
        <v>38886.5</v>
      </c>
      <c r="J17" s="1460">
        <v>37816</v>
      </c>
      <c r="K17" s="1231">
        <v>36238.5</v>
      </c>
    </row>
    <row r="18" spans="1:12" ht="30" customHeight="1" thickBot="1">
      <c r="A18" s="985" t="s">
        <v>329</v>
      </c>
      <c r="B18" s="454"/>
      <c r="C18" s="454"/>
      <c r="D18" s="454"/>
      <c r="E18" s="454"/>
      <c r="I18" s="1530">
        <v>3.7</v>
      </c>
      <c r="J18" s="1529">
        <v>3.62</v>
      </c>
      <c r="K18" s="986">
        <v>3.48</v>
      </c>
    </row>
    <row r="19" spans="1:12" ht="9" customHeight="1" thickTop="1">
      <c r="A19" s="987"/>
      <c r="B19" s="988"/>
      <c r="C19" s="989"/>
      <c r="D19" s="989"/>
      <c r="E19" s="989"/>
      <c r="F19" s="988"/>
      <c r="G19" s="988"/>
      <c r="H19" s="988"/>
      <c r="I19" s="989"/>
      <c r="J19" s="988"/>
      <c r="K19" s="1024"/>
    </row>
    <row r="20" spans="1:12" ht="18" customHeight="1">
      <c r="A20" s="454"/>
      <c r="B20" s="454"/>
      <c r="C20" s="454"/>
      <c r="D20" s="971"/>
      <c r="E20" s="971"/>
      <c r="F20" s="971"/>
      <c r="G20" s="971"/>
      <c r="H20" s="971"/>
      <c r="I20" s="971"/>
      <c r="J20" s="971"/>
      <c r="K20" s="971"/>
    </row>
    <row r="21" spans="1:12" s="632" customFormat="1" ht="25.5" customHeight="1" thickBot="1">
      <c r="A21" s="960" t="s">
        <v>194</v>
      </c>
      <c r="B21" s="961"/>
      <c r="C21" s="961"/>
      <c r="D21" s="961"/>
      <c r="E21" s="961"/>
      <c r="F21" s="961"/>
      <c r="G21" s="961"/>
      <c r="H21" s="961"/>
      <c r="I21" s="961"/>
      <c r="J21" s="961"/>
      <c r="K21" s="962"/>
    </row>
    <row r="22" spans="1:12" ht="26.25" customHeight="1" thickTop="1">
      <c r="A22" s="990" t="s">
        <v>79</v>
      </c>
      <c r="B22" s="453"/>
      <c r="C22" s="991" t="s">
        <v>169</v>
      </c>
      <c r="D22" s="992" t="s">
        <v>169</v>
      </c>
      <c r="E22" s="993"/>
      <c r="F22" s="1461"/>
      <c r="H22" s="991" t="s">
        <v>385</v>
      </c>
      <c r="I22" s="992" t="s">
        <v>385</v>
      </c>
      <c r="J22" s="993"/>
      <c r="K22" s="994"/>
    </row>
    <row r="23" spans="1:12" ht="24.75" thickBot="1">
      <c r="A23" s="995"/>
      <c r="B23" s="451"/>
      <c r="C23" s="996">
        <v>2024</v>
      </c>
      <c r="D23" s="997">
        <v>2023</v>
      </c>
      <c r="E23" s="998" t="s">
        <v>32</v>
      </c>
      <c r="F23" s="998" t="s">
        <v>31</v>
      </c>
      <c r="H23" s="996">
        <v>2024</v>
      </c>
      <c r="I23" s="997">
        <v>2023</v>
      </c>
      <c r="J23" s="998" t="s">
        <v>32</v>
      </c>
      <c r="K23" s="999" t="s">
        <v>31</v>
      </c>
    </row>
    <row r="24" spans="1:12" ht="26.25">
      <c r="A24" s="1000" t="s">
        <v>330</v>
      </c>
      <c r="B24" s="452"/>
      <c r="C24" s="1001"/>
      <c r="D24" s="1002"/>
      <c r="E24" s="451"/>
      <c r="F24" s="451"/>
      <c r="H24" s="1001"/>
      <c r="I24" s="1002"/>
      <c r="J24" s="451"/>
      <c r="K24" s="1017"/>
      <c r="L24" s="477"/>
    </row>
    <row r="25" spans="1:12" ht="24">
      <c r="A25" s="1003" t="s">
        <v>11</v>
      </c>
      <c r="B25" s="979"/>
      <c r="C25" s="1005">
        <v>2137</v>
      </c>
      <c r="D25" s="1006">
        <v>2365</v>
      </c>
      <c r="E25" s="1006">
        <v>-228</v>
      </c>
      <c r="F25" s="1462">
        <v>-9.6405919661733619E-2</v>
      </c>
      <c r="H25" s="1005">
        <v>3269</v>
      </c>
      <c r="I25" s="1006">
        <v>3612</v>
      </c>
      <c r="J25" s="1006">
        <v>-343</v>
      </c>
      <c r="K25" s="1007">
        <v>-9.4961240310077522E-2</v>
      </c>
    </row>
    <row r="26" spans="1:12" ht="24">
      <c r="A26" s="1003" t="s">
        <v>78</v>
      </c>
      <c r="B26" s="979"/>
      <c r="C26" s="1005">
        <v>-978</v>
      </c>
      <c r="D26" s="1006">
        <v>-1307</v>
      </c>
      <c r="E26" s="1006">
        <v>329</v>
      </c>
      <c r="F26" s="1462">
        <v>0.25172149961744456</v>
      </c>
      <c r="H26" s="1005">
        <v>-1980</v>
      </c>
      <c r="I26" s="1006">
        <v>-2393</v>
      </c>
      <c r="J26" s="1006">
        <v>413</v>
      </c>
      <c r="K26" s="1007">
        <v>0.17258671124111993</v>
      </c>
    </row>
    <row r="27" spans="1:12" ht="24">
      <c r="A27" s="1003" t="s">
        <v>9</v>
      </c>
      <c r="B27" s="979"/>
      <c r="C27" s="1005">
        <v>-45</v>
      </c>
      <c r="D27" s="1006">
        <v>-46</v>
      </c>
      <c r="E27" s="1002">
        <v>1</v>
      </c>
      <c r="F27" s="1462">
        <v>2.1739130434782608E-2</v>
      </c>
      <c r="H27" s="1005">
        <v>-91</v>
      </c>
      <c r="I27" s="1006">
        <v>-101</v>
      </c>
      <c r="J27" s="1002">
        <v>10</v>
      </c>
      <c r="K27" s="1007">
        <v>9.9009900990099015E-2</v>
      </c>
    </row>
    <row r="28" spans="1:12" ht="24">
      <c r="A28" s="1003" t="s">
        <v>182</v>
      </c>
      <c r="B28" s="979"/>
      <c r="C28" s="1005">
        <v>-28</v>
      </c>
      <c r="D28" s="1006">
        <v>-1</v>
      </c>
      <c r="E28" s="1006">
        <v>-27</v>
      </c>
      <c r="F28" s="1462" t="s">
        <v>417</v>
      </c>
      <c r="H28" s="1005">
        <v>-42</v>
      </c>
      <c r="I28" s="1006">
        <v>-22</v>
      </c>
      <c r="J28" s="1006">
        <v>-20</v>
      </c>
      <c r="K28" s="1007">
        <v>-0.90909090909090906</v>
      </c>
    </row>
    <row r="29" spans="1:12" ht="24">
      <c r="A29" s="1003" t="s">
        <v>187</v>
      </c>
      <c r="B29" s="979"/>
      <c r="C29" s="1005">
        <v>11</v>
      </c>
      <c r="D29" s="1002">
        <v>5</v>
      </c>
      <c r="E29" s="1006">
        <v>6</v>
      </c>
      <c r="F29" s="1462" t="s">
        <v>417</v>
      </c>
      <c r="H29" s="1005">
        <v>26</v>
      </c>
      <c r="I29" s="1002">
        <v>5</v>
      </c>
      <c r="J29" s="1006">
        <v>21</v>
      </c>
      <c r="K29" s="1007" t="s">
        <v>417</v>
      </c>
    </row>
    <row r="30" spans="1:12" ht="24.75" thickBot="1">
      <c r="A30" s="1008" t="s">
        <v>77</v>
      </c>
      <c r="B30" s="963"/>
      <c r="C30" s="1217">
        <v>1097</v>
      </c>
      <c r="D30" s="1417">
        <v>1016</v>
      </c>
      <c r="E30" s="1021">
        <v>81</v>
      </c>
      <c r="F30" s="1463">
        <v>7.9724409448818895E-2</v>
      </c>
      <c r="H30" s="1217">
        <v>1182</v>
      </c>
      <c r="I30" s="1417">
        <v>1101</v>
      </c>
      <c r="J30" s="1021">
        <v>81</v>
      </c>
      <c r="K30" s="1380">
        <v>7.3569482288828342E-2</v>
      </c>
    </row>
    <row r="31" spans="1:12" ht="8.25" customHeight="1" thickTop="1">
      <c r="A31" s="1009"/>
      <c r="B31" s="1010"/>
      <c r="C31" s="1010"/>
      <c r="D31" s="1011"/>
      <c r="E31" s="1011"/>
      <c r="F31" s="1011"/>
      <c r="G31" s="1011"/>
      <c r="H31" s="1011"/>
      <c r="I31" s="1011"/>
      <c r="J31" s="1011"/>
      <c r="K31" s="1528"/>
    </row>
    <row r="32" spans="1:12" ht="15" customHeight="1">
      <c r="A32" s="454"/>
      <c r="B32" s="454"/>
      <c r="C32" s="454"/>
      <c r="D32" s="451"/>
      <c r="E32" s="451"/>
      <c r="F32" s="451"/>
      <c r="G32" s="451"/>
      <c r="H32" s="451"/>
      <c r="I32" s="451"/>
      <c r="J32" s="451"/>
      <c r="K32" s="451"/>
    </row>
    <row r="33" spans="1:11" s="632" customFormat="1" ht="24" customHeight="1" thickBot="1">
      <c r="A33" s="960" t="s">
        <v>195</v>
      </c>
      <c r="B33" s="961"/>
      <c r="C33" s="1012"/>
      <c r="D33" s="1012"/>
      <c r="E33" s="1012"/>
      <c r="F33" s="1012"/>
      <c r="G33" s="1012"/>
      <c r="H33" s="1012"/>
      <c r="I33" s="1012"/>
      <c r="J33" s="1012"/>
      <c r="K33" s="1013"/>
    </row>
    <row r="34" spans="1:11" ht="24.75" thickTop="1">
      <c r="A34" s="990" t="s">
        <v>79</v>
      </c>
      <c r="C34" s="991" t="s">
        <v>385</v>
      </c>
      <c r="D34" s="1345" t="s">
        <v>169</v>
      </c>
      <c r="E34" s="992" t="s">
        <v>180</v>
      </c>
      <c r="F34" s="1014" t="s">
        <v>177</v>
      </c>
      <c r="G34" s="1014"/>
      <c r="H34" s="992" t="s">
        <v>211</v>
      </c>
      <c r="I34" s="992" t="s">
        <v>185</v>
      </c>
      <c r="J34" s="1014" t="s">
        <v>169</v>
      </c>
      <c r="K34" s="1212" t="s">
        <v>180</v>
      </c>
    </row>
    <row r="35" spans="1:11" ht="22.5" customHeight="1" thickBot="1">
      <c r="A35" s="968"/>
      <c r="B35" s="967"/>
      <c r="C35" s="996">
        <v>2024</v>
      </c>
      <c r="D35" s="1465">
        <v>2024</v>
      </c>
      <c r="E35" s="1016">
        <v>2024</v>
      </c>
      <c r="F35" s="1015">
        <v>2023</v>
      </c>
      <c r="G35" s="1015"/>
      <c r="H35" s="1016">
        <v>2023</v>
      </c>
      <c r="I35" s="1016">
        <v>2023</v>
      </c>
      <c r="J35" s="1015">
        <v>2023</v>
      </c>
      <c r="K35" s="1213">
        <v>2023</v>
      </c>
    </row>
    <row r="36" spans="1:11" ht="24">
      <c r="A36" s="1008" t="s">
        <v>77</v>
      </c>
      <c r="B36" s="963"/>
      <c r="C36" s="1001"/>
      <c r="D36" s="452"/>
      <c r="E36" s="451"/>
      <c r="F36" s="451"/>
      <c r="G36" s="451"/>
      <c r="H36" s="451"/>
      <c r="I36" s="451"/>
      <c r="J36" s="451"/>
      <c r="K36" s="1017"/>
    </row>
    <row r="37" spans="1:11" ht="24">
      <c r="A37" s="1018" t="s">
        <v>11</v>
      </c>
      <c r="B37" s="1019"/>
      <c r="C37" s="1005">
        <v>3269</v>
      </c>
      <c r="D37" s="1004">
        <v>2137</v>
      </c>
      <c r="E37" s="1002">
        <v>1132</v>
      </c>
      <c r="F37" s="1002">
        <v>7946</v>
      </c>
      <c r="G37" s="1002"/>
      <c r="H37" s="1002">
        <v>2373</v>
      </c>
      <c r="I37" s="1002">
        <v>1961</v>
      </c>
      <c r="J37" s="1002">
        <v>2365</v>
      </c>
      <c r="K37" s="1020">
        <v>1247</v>
      </c>
    </row>
    <row r="38" spans="1:11" ht="24">
      <c r="A38" s="1018" t="s">
        <v>78</v>
      </c>
      <c r="B38" s="1019"/>
      <c r="C38" s="1005">
        <v>-1980</v>
      </c>
      <c r="D38" s="1004">
        <v>-978</v>
      </c>
      <c r="E38" s="1002">
        <v>-1002</v>
      </c>
      <c r="F38" s="1002">
        <v>-4581</v>
      </c>
      <c r="G38" s="1002"/>
      <c r="H38" s="1002">
        <v>-1029</v>
      </c>
      <c r="I38" s="1002">
        <v>-1159</v>
      </c>
      <c r="J38" s="1002">
        <v>-1307</v>
      </c>
      <c r="K38" s="1020">
        <v>-1086</v>
      </c>
    </row>
    <row r="39" spans="1:11" ht="24">
      <c r="A39" s="1003" t="s">
        <v>9</v>
      </c>
      <c r="B39" s="979"/>
      <c r="C39" s="1005">
        <v>-91</v>
      </c>
      <c r="D39" s="1004">
        <v>-45</v>
      </c>
      <c r="E39" s="1002">
        <v>-46</v>
      </c>
      <c r="F39" s="1002">
        <v>-182</v>
      </c>
      <c r="G39" s="1002"/>
      <c r="H39" s="1002">
        <v>-46</v>
      </c>
      <c r="I39" s="1002">
        <v>-35</v>
      </c>
      <c r="J39" s="1002">
        <v>-46</v>
      </c>
      <c r="K39" s="1020">
        <v>-55</v>
      </c>
    </row>
    <row r="40" spans="1:11" ht="24">
      <c r="A40" s="1003" t="s">
        <v>182</v>
      </c>
      <c r="B40" s="979"/>
      <c r="C40" s="1005">
        <v>-42</v>
      </c>
      <c r="D40" s="1004">
        <v>-28</v>
      </c>
      <c r="E40" s="1002">
        <v>-14</v>
      </c>
      <c r="F40" s="1002">
        <v>-47</v>
      </c>
      <c r="G40" s="1002"/>
      <c r="H40" s="1002">
        <v>-12</v>
      </c>
      <c r="I40" s="1002">
        <v>-13</v>
      </c>
      <c r="J40" s="1002">
        <v>-1</v>
      </c>
      <c r="K40" s="1020">
        <v>-21</v>
      </c>
    </row>
    <row r="41" spans="1:11" ht="24">
      <c r="A41" s="1003" t="s">
        <v>187</v>
      </c>
      <c r="B41" s="979"/>
      <c r="C41" s="1005">
        <v>26</v>
      </c>
      <c r="D41" s="1004">
        <v>11</v>
      </c>
      <c r="E41" s="1002">
        <v>15</v>
      </c>
      <c r="F41" s="1002">
        <v>8</v>
      </c>
      <c r="G41" s="1002"/>
      <c r="H41" s="1002">
        <v>3</v>
      </c>
      <c r="I41" s="1002">
        <v>0</v>
      </c>
      <c r="J41" s="1002">
        <v>5</v>
      </c>
      <c r="K41" s="1020">
        <v>0</v>
      </c>
    </row>
    <row r="42" spans="1:11" ht="24.75" thickBot="1">
      <c r="A42" s="1008" t="s">
        <v>77</v>
      </c>
      <c r="B42" s="963"/>
      <c r="C42" s="1418">
        <v>1182</v>
      </c>
      <c r="D42" s="1464">
        <v>1097</v>
      </c>
      <c r="E42" s="1021">
        <v>85</v>
      </c>
      <c r="F42" s="1021">
        <v>3144</v>
      </c>
      <c r="G42" s="1021"/>
      <c r="H42" s="1021">
        <v>1289</v>
      </c>
      <c r="I42" s="1021">
        <v>754</v>
      </c>
      <c r="J42" s="1021">
        <v>1016</v>
      </c>
      <c r="K42" s="1214">
        <v>85</v>
      </c>
    </row>
    <row r="43" spans="1:11" ht="9" customHeight="1" thickTop="1">
      <c r="A43" s="1022"/>
      <c r="B43" s="1023"/>
      <c r="C43" s="1023"/>
      <c r="D43" s="1023"/>
      <c r="E43" s="1023"/>
      <c r="F43" s="1023"/>
      <c r="G43" s="989"/>
      <c r="H43" s="989"/>
      <c r="I43" s="989"/>
      <c r="J43" s="989"/>
      <c r="K43" s="1527"/>
    </row>
    <row r="44" spans="1:11" ht="11.25" customHeight="1">
      <c r="A44" s="474"/>
      <c r="B44" s="474"/>
      <c r="C44" s="473"/>
      <c r="D44" s="473"/>
      <c r="E44" s="473"/>
      <c r="F44" s="473"/>
      <c r="G44" s="473"/>
      <c r="H44" s="473"/>
    </row>
    <row r="45" spans="1:11" ht="18.75" customHeight="1">
      <c r="A45" s="1229" t="s">
        <v>76</v>
      </c>
      <c r="B45" s="473"/>
      <c r="C45" s="473"/>
      <c r="D45" s="473"/>
      <c r="E45" s="473"/>
      <c r="F45" s="473"/>
      <c r="G45" s="473"/>
      <c r="H45" s="473"/>
    </row>
    <row r="46" spans="1:11" ht="39" customHeight="1">
      <c r="A46" s="1111" t="s">
        <v>242</v>
      </c>
      <c r="B46" s="1532" t="s">
        <v>384</v>
      </c>
      <c r="C46" s="1532"/>
      <c r="D46" s="1532"/>
      <c r="E46" s="1532"/>
      <c r="F46" s="1532"/>
      <c r="G46" s="1532"/>
      <c r="H46" s="1532"/>
      <c r="I46" s="1532"/>
      <c r="J46" s="1532"/>
      <c r="K46" s="1532"/>
    </row>
    <row r="47" spans="1:11" ht="51.75" customHeight="1">
      <c r="A47" s="473"/>
      <c r="B47" s="1431"/>
      <c r="C47" s="1431"/>
      <c r="D47" s="1431"/>
      <c r="E47" s="1431"/>
      <c r="F47" s="1431"/>
      <c r="G47" s="1431"/>
      <c r="H47" s="1431"/>
      <c r="I47" s="1431"/>
      <c r="J47" s="1431"/>
      <c r="K47" s="1431"/>
    </row>
    <row r="48" spans="1:11">
      <c r="A48" s="473"/>
      <c r="B48" s="473"/>
      <c r="C48" s="473"/>
      <c r="D48" s="473"/>
      <c r="E48" s="473"/>
      <c r="F48" s="473"/>
      <c r="G48" s="473"/>
      <c r="H48" s="473"/>
    </row>
    <row r="49" spans="1:11">
      <c r="A49" s="633"/>
      <c r="C49" s="633"/>
      <c r="D49" s="633"/>
      <c r="E49" s="633"/>
      <c r="H49" s="1379"/>
    </row>
    <row r="50" spans="1:11" ht="12" customHeight="1">
      <c r="A50" s="633"/>
      <c r="B50" s="633"/>
      <c r="C50" s="633"/>
      <c r="D50" s="633"/>
      <c r="E50" s="633"/>
    </row>
    <row r="51" spans="1:11">
      <c r="A51" s="633"/>
      <c r="B51" s="633"/>
      <c r="C51" s="633"/>
      <c r="D51" s="633"/>
      <c r="E51" s="633"/>
      <c r="F51" s="631"/>
      <c r="G51" s="631"/>
      <c r="H51" s="631"/>
      <c r="I51" s="631"/>
      <c r="J51" s="631"/>
      <c r="K51" s="631"/>
    </row>
    <row r="52" spans="1:11">
      <c r="A52" s="633"/>
      <c r="B52" s="633"/>
      <c r="C52" s="633"/>
      <c r="D52" s="633"/>
      <c r="E52" s="633"/>
      <c r="F52" s="631"/>
      <c r="G52" s="631"/>
      <c r="H52" s="631"/>
      <c r="I52" s="631"/>
      <c r="J52" s="631"/>
      <c r="K52" s="631"/>
    </row>
    <row r="53" spans="1:11">
      <c r="A53" s="633"/>
      <c r="B53" s="633"/>
      <c r="C53" s="633"/>
      <c r="D53" s="633"/>
      <c r="E53" s="633"/>
      <c r="F53" s="666"/>
      <c r="G53" s="631"/>
      <c r="H53" s="631"/>
      <c r="I53" s="631"/>
      <c r="J53" s="631"/>
      <c r="K53" s="631"/>
    </row>
    <row r="54" spans="1:11">
      <c r="A54" s="633"/>
      <c r="B54" s="633"/>
      <c r="C54" s="633"/>
      <c r="D54" s="633"/>
      <c r="E54" s="633"/>
      <c r="F54" s="631"/>
      <c r="G54" s="631"/>
      <c r="H54" s="631"/>
      <c r="I54" s="631"/>
      <c r="J54" s="631"/>
      <c r="K54" s="631"/>
    </row>
    <row r="55" spans="1:11">
      <c r="A55" s="633"/>
      <c r="B55" s="633"/>
      <c r="C55" s="633"/>
      <c r="D55" s="633"/>
      <c r="E55" s="633"/>
      <c r="F55" s="631"/>
      <c r="G55" s="631"/>
      <c r="H55" s="631"/>
      <c r="I55" s="631"/>
      <c r="J55" s="631"/>
      <c r="K55" s="631"/>
    </row>
  </sheetData>
  <mergeCells count="1">
    <mergeCell ref="B46:K46"/>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scaleWithDoc="0">
    <oddFooter>&amp;R&amp;"Helvetica,Regular"&amp;7BCE Supplementary Financial Information - Second Quarter 2024 Page 10</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39013"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fitToPage="1"/>
  </sheetPr>
  <dimension ref="B7:O39"/>
  <sheetViews>
    <sheetView showGridLines="0" tabSelected="1" view="pageBreakPreview" zoomScale="90" zoomScaleNormal="80" zoomScaleSheetLayoutView="90" workbookViewId="0"/>
  </sheetViews>
  <sheetFormatPr defaultColWidth="9.140625" defaultRowHeight="12.75"/>
  <cols>
    <col min="1" max="1" width="4.7109375" style="55" customWidth="1"/>
    <col min="2" max="2" width="10.5703125" style="55" customWidth="1"/>
    <col min="3" max="3" width="8.85546875" style="55" customWidth="1"/>
    <col min="4" max="4" width="9.140625" style="55"/>
    <col min="5" max="5" width="10.140625" style="55" customWidth="1"/>
    <col min="6" max="6" width="15.85546875" style="55" customWidth="1"/>
    <col min="7" max="7" width="9.140625" style="55"/>
    <col min="8" max="8" width="8.7109375" style="55" customWidth="1"/>
    <col min="9" max="14" width="9.140625" style="55"/>
    <col min="15" max="15" width="6.85546875" style="55" customWidth="1"/>
    <col min="16" max="16384" width="9.140625" style="55"/>
  </cols>
  <sheetData>
    <row r="7" spans="2:6">
      <c r="B7" s="1220"/>
    </row>
    <row r="8" spans="2:6" ht="15" customHeight="1">
      <c r="B8" s="1220"/>
    </row>
    <row r="9" spans="2:6">
      <c r="B9" s="1220"/>
    </row>
    <row r="14" spans="2:6" ht="47.25" customHeight="1"/>
    <row r="16" spans="2:6">
      <c r="B16" s="433"/>
      <c r="C16" s="433"/>
      <c r="D16" s="433"/>
      <c r="E16" s="433"/>
      <c r="F16" s="433"/>
    </row>
    <row r="17" spans="2:15">
      <c r="B17" s="433"/>
      <c r="C17" s="433"/>
      <c r="D17" s="433"/>
      <c r="E17" s="433"/>
      <c r="F17" s="433"/>
    </row>
    <row r="18" spans="2:15">
      <c r="B18" s="433"/>
      <c r="C18" s="433"/>
      <c r="D18" s="433"/>
      <c r="E18" s="433"/>
      <c r="F18" s="433"/>
    </row>
    <row r="19" spans="2:15">
      <c r="B19" s="433"/>
      <c r="C19" s="433"/>
      <c r="D19" s="433"/>
      <c r="E19" s="433"/>
      <c r="F19" s="433"/>
    </row>
    <row r="20" spans="2:15" ht="157.5" customHeight="1">
      <c r="B20" s="433"/>
      <c r="C20" s="434" t="s">
        <v>169</v>
      </c>
      <c r="D20" s="433"/>
      <c r="E20" s="433"/>
      <c r="F20" s="433"/>
    </row>
    <row r="21" spans="2:15" ht="25.5" customHeight="1">
      <c r="B21" s="433"/>
      <c r="C21" s="433"/>
      <c r="D21" s="433"/>
      <c r="E21" s="433"/>
      <c r="F21" s="433"/>
      <c r="O21" s="39"/>
    </row>
    <row r="22" spans="2:15" ht="12" customHeight="1">
      <c r="B22" s="433"/>
      <c r="C22" s="433"/>
      <c r="D22" s="433"/>
      <c r="E22" s="433"/>
      <c r="F22" s="433"/>
    </row>
    <row r="23" spans="2:15">
      <c r="B23" s="433"/>
      <c r="C23" s="433"/>
      <c r="D23" s="433"/>
      <c r="E23" s="433"/>
      <c r="F23" s="433"/>
    </row>
    <row r="24" spans="2:15" ht="13.5" customHeight="1">
      <c r="B24" s="433"/>
      <c r="C24" s="433"/>
      <c r="D24" s="433"/>
      <c r="E24" s="433"/>
      <c r="F24" s="433"/>
    </row>
    <row r="25" spans="2:15" ht="13.5" customHeight="1">
      <c r="B25" s="435"/>
      <c r="C25" s="433"/>
      <c r="D25" s="433"/>
      <c r="E25" s="433"/>
      <c r="F25" s="433"/>
    </row>
    <row r="26" spans="2:15">
      <c r="B26" s="433"/>
      <c r="C26" s="433"/>
      <c r="D26" s="433"/>
      <c r="E26" s="433"/>
      <c r="F26" s="433"/>
    </row>
    <row r="27" spans="2:15" ht="18.75" customHeight="1">
      <c r="B27" s="433"/>
      <c r="C27" s="436" t="s">
        <v>84</v>
      </c>
      <c r="D27" s="433"/>
      <c r="E27" s="433"/>
      <c r="F27" s="433"/>
    </row>
    <row r="28" spans="2:15">
      <c r="B28" s="433"/>
      <c r="C28" s="437" t="s">
        <v>83</v>
      </c>
      <c r="D28" s="433"/>
      <c r="E28" s="433"/>
      <c r="F28" s="433"/>
    </row>
    <row r="29" spans="2:15" ht="25.5" customHeight="1">
      <c r="B29" s="433"/>
      <c r="C29" s="439" t="s">
        <v>82</v>
      </c>
      <c r="D29" s="438"/>
      <c r="E29" s="433"/>
      <c r="F29" s="433"/>
    </row>
    <row r="30" spans="2:15">
      <c r="B30" s="433"/>
      <c r="C30" s="440" t="s">
        <v>81</v>
      </c>
      <c r="D30" s="438"/>
      <c r="E30" s="433"/>
      <c r="F30" s="433"/>
    </row>
    <row r="31" spans="2:15" ht="15.75">
      <c r="B31" s="433"/>
      <c r="C31" s="433"/>
      <c r="D31" s="441"/>
      <c r="E31" s="433"/>
      <c r="F31" s="433"/>
    </row>
    <row r="32" spans="2:15">
      <c r="B32" s="433"/>
      <c r="C32" s="433"/>
      <c r="D32" s="433"/>
      <c r="E32" s="433"/>
      <c r="F32" s="433"/>
      <c r="G32" s="56"/>
    </row>
    <row r="34" spans="2:11">
      <c r="G34" s="442"/>
    </row>
    <row r="35" spans="2:11">
      <c r="B35" s="55" t="s">
        <v>33</v>
      </c>
      <c r="E35" s="55" t="s">
        <v>33</v>
      </c>
      <c r="G35" s="442" t="s">
        <v>33</v>
      </c>
    </row>
    <row r="39" spans="2:11">
      <c r="K39" s="55" t="s">
        <v>33</v>
      </c>
    </row>
  </sheetData>
  <hyperlinks>
    <hyperlink ref="G35" r:id="rId1" display="vincent.surette@bell.ca" xr:uid="{00000000-0004-0000-0100-000000000000}"/>
    <hyperlink ref="C30" r:id="rId2" xr:uid="{00000000-0004-0000-0100-000001000000}"/>
  </hyperlinks>
  <printOptions horizontalCentered="1"/>
  <pageMargins left="0.51181102362204722" right="0.51181102362204722" top="0.51181102362204722" bottom="0.51181102362204722" header="0.51181102362204722" footer="0.51181102362204722"/>
  <pageSetup scale="86" firstPageNumber="2" orientation="landscape" useFirstPageNumber="1" r:id="rId3"/>
  <headerFooter scaleWithDoc="0"/>
  <customProperties>
    <customPr name="EpmWorksheetKeyString_GUID" r:id="rId4"/>
    <customPr name="FPMExcelClientCellBasedFunctionStatus" r:id="rId5"/>
    <customPr name="FPMExcelClientRefreshTime" r:id="rId6"/>
  </customProperties>
  <drawing r:id="rId7"/>
  <legacyDrawing r:id="rId8"/>
  <controls>
    <mc:AlternateContent xmlns:mc="http://schemas.openxmlformats.org/markup-compatibility/2006">
      <mc:Choice Requires="x14">
        <control shapeId="45057" r:id="rId9" name="FPMExcelClientSheetOptionstb1">
          <controlPr defaultSize="0" autoLine="0" r:id="rId10">
            <anchor moveWithCells="1" sizeWithCells="1">
              <from>
                <xdr:col>0</xdr:col>
                <xdr:colOff>0</xdr:colOff>
                <xdr:row>0</xdr:row>
                <xdr:rowOff>0</xdr:rowOff>
              </from>
              <to>
                <xdr:col>4</xdr:col>
                <xdr:colOff>504825</xdr:colOff>
                <xdr:row>0</xdr:row>
                <xdr:rowOff>9525</xdr:rowOff>
              </to>
            </anchor>
          </controlPr>
        </control>
      </mc:Choice>
      <mc:Fallback>
        <control shapeId="45057" r:id="rId9"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P64"/>
  <sheetViews>
    <sheetView showGridLines="0" view="pageBreakPreview" zoomScale="50" zoomScaleNormal="60" zoomScaleSheetLayoutView="50" zoomScalePageLayoutView="55" workbookViewId="0"/>
  </sheetViews>
  <sheetFormatPr defaultColWidth="9.140625" defaultRowHeight="21.75"/>
  <cols>
    <col min="1" max="1" width="193.28515625" style="575" customWidth="1"/>
    <col min="2" max="2" width="16.140625" style="576" customWidth="1"/>
    <col min="3" max="3" width="1.85546875" style="575" customWidth="1"/>
    <col min="4" max="4" width="17.28515625" style="575" customWidth="1"/>
    <col min="5" max="5" width="2.7109375" style="575" customWidth="1"/>
    <col min="6" max="6" width="19.140625" style="575" customWidth="1"/>
    <col min="7" max="16384" width="9.140625" style="575"/>
  </cols>
  <sheetData>
    <row r="1" spans="1:16" s="581" customFormat="1">
      <c r="A1" s="579"/>
      <c r="B1" s="580"/>
      <c r="C1" s="579"/>
      <c r="D1" s="579"/>
      <c r="E1" s="579"/>
      <c r="F1" s="579" t="s">
        <v>241</v>
      </c>
      <c r="G1" s="578"/>
      <c r="H1" s="578"/>
      <c r="I1" s="578"/>
      <c r="J1" s="578"/>
      <c r="K1" s="578"/>
      <c r="L1" s="578"/>
      <c r="M1" s="578"/>
      <c r="N1" s="578"/>
      <c r="O1" s="578"/>
      <c r="P1" s="578"/>
    </row>
    <row r="2" spans="1:16" s="582" customFormat="1">
      <c r="A2" s="583"/>
      <c r="B2" s="583"/>
      <c r="C2" s="583"/>
      <c r="D2" s="583"/>
      <c r="E2" s="583"/>
      <c r="F2" s="579" t="s">
        <v>350</v>
      </c>
    </row>
    <row r="3" spans="1:16" s="582" customFormat="1">
      <c r="A3" s="583"/>
      <c r="B3" s="583"/>
      <c r="C3" s="583"/>
      <c r="D3" s="583"/>
      <c r="E3" s="583"/>
      <c r="F3" s="584"/>
    </row>
    <row r="4" spans="1:16">
      <c r="A4" s="583"/>
      <c r="B4" s="585" t="s">
        <v>363</v>
      </c>
      <c r="C4" s="583"/>
      <c r="D4" s="586" t="s">
        <v>75</v>
      </c>
      <c r="E4" s="583"/>
      <c r="F4" s="586" t="s">
        <v>74</v>
      </c>
    </row>
    <row r="5" spans="1:16" ht="23.25" thickBot="1">
      <c r="A5" s="587" t="s">
        <v>79</v>
      </c>
      <c r="B5" s="588">
        <v>2024</v>
      </c>
      <c r="D5" s="590">
        <v>2024</v>
      </c>
      <c r="F5" s="590">
        <v>2023</v>
      </c>
    </row>
    <row r="6" spans="1:16" ht="27" customHeight="1">
      <c r="A6" s="591" t="s">
        <v>73</v>
      </c>
      <c r="B6" s="575"/>
      <c r="D6" s="589"/>
      <c r="F6" s="589"/>
    </row>
    <row r="7" spans="1:16" ht="18.95" customHeight="1">
      <c r="A7" s="576" t="s">
        <v>72</v>
      </c>
      <c r="B7" s="575"/>
    </row>
    <row r="8" spans="1:16" ht="18.95" customHeight="1">
      <c r="A8" s="592" t="s">
        <v>255</v>
      </c>
      <c r="B8" s="674">
        <v>1398</v>
      </c>
      <c r="C8" s="674">
        <v>1398</v>
      </c>
      <c r="D8" s="1235">
        <v>789</v>
      </c>
      <c r="E8" s="604"/>
      <c r="F8" s="594">
        <v>547</v>
      </c>
    </row>
    <row r="9" spans="1:16" ht="18.95" customHeight="1">
      <c r="A9" s="592" t="s">
        <v>71</v>
      </c>
      <c r="B9" s="674">
        <v>250</v>
      </c>
      <c r="C9" s="674">
        <v>250</v>
      </c>
      <c r="D9" s="1235">
        <v>171</v>
      </c>
      <c r="E9" s="604"/>
      <c r="F9" s="669">
        <v>225</v>
      </c>
    </row>
    <row r="10" spans="1:16" ht="18.95" customHeight="1">
      <c r="A10" s="592" t="s">
        <v>371</v>
      </c>
      <c r="B10" s="674">
        <v>750</v>
      </c>
      <c r="C10" s="674">
        <v>750</v>
      </c>
      <c r="D10" s="1235">
        <v>700</v>
      </c>
      <c r="E10" s="611"/>
      <c r="F10" s="1235">
        <v>1000</v>
      </c>
    </row>
    <row r="11" spans="1:16" ht="18.95" customHeight="1">
      <c r="A11" s="592" t="s">
        <v>70</v>
      </c>
      <c r="B11" s="674">
        <v>3909</v>
      </c>
      <c r="C11" s="674">
        <v>3929</v>
      </c>
      <c r="D11" s="1235">
        <v>3929</v>
      </c>
      <c r="E11" s="604"/>
      <c r="F11" s="593">
        <v>4031</v>
      </c>
    </row>
    <row r="12" spans="1:16" ht="18.95" customHeight="1">
      <c r="A12" s="592" t="s">
        <v>69</v>
      </c>
      <c r="B12" s="673">
        <v>410</v>
      </c>
      <c r="C12" s="673">
        <v>410</v>
      </c>
      <c r="D12" s="1234">
        <v>458</v>
      </c>
      <c r="E12" s="604"/>
      <c r="F12" s="593">
        <v>465</v>
      </c>
    </row>
    <row r="13" spans="1:16" ht="18.95" customHeight="1">
      <c r="A13" s="592" t="s">
        <v>215</v>
      </c>
      <c r="B13" s="673">
        <v>418</v>
      </c>
      <c r="C13" s="673">
        <v>418</v>
      </c>
      <c r="D13" s="1234">
        <v>435</v>
      </c>
      <c r="E13" s="604"/>
      <c r="F13" s="593">
        <v>443</v>
      </c>
      <c r="G13" s="577"/>
    </row>
    <row r="14" spans="1:16" ht="18.95" customHeight="1">
      <c r="A14" s="592" t="s">
        <v>216</v>
      </c>
      <c r="B14" s="1044">
        <v>683</v>
      </c>
      <c r="C14" s="1044">
        <v>683</v>
      </c>
      <c r="D14" s="1236">
        <v>704</v>
      </c>
      <c r="E14" s="604"/>
      <c r="F14" s="593">
        <v>633</v>
      </c>
    </row>
    <row r="15" spans="1:16" ht="18.95" customHeight="1">
      <c r="A15" s="592" t="s">
        <v>68</v>
      </c>
      <c r="B15" s="674">
        <v>405</v>
      </c>
      <c r="C15" s="674">
        <v>405</v>
      </c>
      <c r="D15" s="1235">
        <v>385</v>
      </c>
      <c r="E15" s="604"/>
      <c r="F15" s="597">
        <v>230</v>
      </c>
    </row>
    <row r="16" spans="1:16" s="576" customFormat="1" ht="18.95" customHeight="1">
      <c r="A16" s="592" t="s">
        <v>67</v>
      </c>
      <c r="B16" s="1044">
        <v>274</v>
      </c>
      <c r="C16" s="1044">
        <v>273</v>
      </c>
      <c r="D16" s="1236">
        <v>274</v>
      </c>
      <c r="E16" s="604"/>
      <c r="F16" s="593">
        <v>264</v>
      </c>
    </row>
    <row r="17" spans="1:7" s="576" customFormat="1" ht="18.95" customHeight="1">
      <c r="A17" s="592" t="s">
        <v>270</v>
      </c>
      <c r="B17" s="1045">
        <v>85</v>
      </c>
      <c r="C17" s="1045">
        <v>85</v>
      </c>
      <c r="D17" s="1237">
        <v>55</v>
      </c>
      <c r="E17" s="596"/>
      <c r="F17" s="597">
        <v>60</v>
      </c>
    </row>
    <row r="18" spans="1:7" ht="21" customHeight="1">
      <c r="A18" s="600" t="s">
        <v>66</v>
      </c>
      <c r="B18" s="1046">
        <v>8582</v>
      </c>
      <c r="C18" s="1044">
        <v>8601</v>
      </c>
      <c r="D18" s="1238">
        <v>7900</v>
      </c>
      <c r="E18" s="596"/>
      <c r="F18" s="602">
        <v>7898</v>
      </c>
    </row>
    <row r="19" spans="1:7" ht="18.95" customHeight="1">
      <c r="A19" s="601" t="s">
        <v>65</v>
      </c>
      <c r="B19" s="603"/>
      <c r="C19" s="596"/>
      <c r="D19" s="596"/>
      <c r="E19" s="596"/>
      <c r="F19" s="603"/>
    </row>
    <row r="20" spans="1:7" ht="18.95" customHeight="1">
      <c r="A20" s="592" t="s">
        <v>215</v>
      </c>
      <c r="B20" s="1044">
        <v>261</v>
      </c>
      <c r="C20" s="596">
        <v>261</v>
      </c>
      <c r="D20" s="1236">
        <v>272</v>
      </c>
      <c r="E20" s="596"/>
      <c r="F20" s="593">
        <v>292</v>
      </c>
      <c r="G20" s="644"/>
    </row>
    <row r="21" spans="1:7" ht="18.95" customHeight="1">
      <c r="A21" s="592" t="s">
        <v>216</v>
      </c>
      <c r="B21" s="1044">
        <v>804</v>
      </c>
      <c r="C21" s="596">
        <v>804</v>
      </c>
      <c r="D21" s="1236">
        <v>744</v>
      </c>
      <c r="E21" s="596"/>
      <c r="F21" s="593">
        <v>779</v>
      </c>
    </row>
    <row r="22" spans="1:7" ht="18.95" customHeight="1">
      <c r="A22" s="592" t="s">
        <v>64</v>
      </c>
      <c r="B22" s="1044">
        <v>30060</v>
      </c>
      <c r="C22" s="596">
        <v>30060</v>
      </c>
      <c r="D22" s="1236">
        <v>30357</v>
      </c>
      <c r="E22" s="596"/>
      <c r="F22" s="593">
        <v>30352</v>
      </c>
    </row>
    <row r="23" spans="1:7" ht="18.95" customHeight="1">
      <c r="A23" s="592" t="s">
        <v>63</v>
      </c>
      <c r="B23" s="1045">
        <v>17628</v>
      </c>
      <c r="C23" s="596">
        <v>17628</v>
      </c>
      <c r="D23" s="1237">
        <v>16770</v>
      </c>
      <c r="E23" s="596"/>
      <c r="F23" s="597">
        <v>16609</v>
      </c>
    </row>
    <row r="24" spans="1:7" ht="18.95" customHeight="1">
      <c r="A24" s="592" t="s">
        <v>62</v>
      </c>
      <c r="B24" s="673">
        <v>121</v>
      </c>
      <c r="C24" s="596">
        <v>121</v>
      </c>
      <c r="D24" s="1234">
        <v>121</v>
      </c>
      <c r="E24" s="596"/>
      <c r="F24" s="597">
        <v>96</v>
      </c>
    </row>
    <row r="25" spans="1:7" ht="18.95" customHeight="1">
      <c r="A25" s="592" t="s">
        <v>61</v>
      </c>
      <c r="B25" s="673">
        <v>322</v>
      </c>
      <c r="C25" s="596">
        <v>322</v>
      </c>
      <c r="D25" s="1234">
        <v>322</v>
      </c>
      <c r="E25" s="596"/>
      <c r="F25" s="597">
        <v>323</v>
      </c>
    </row>
    <row r="26" spans="1:7" ht="18.95" customHeight="1">
      <c r="A26" s="592" t="s">
        <v>236</v>
      </c>
      <c r="B26" s="674">
        <v>3405</v>
      </c>
      <c r="C26" s="596">
        <v>3405</v>
      </c>
      <c r="D26" s="1235">
        <v>3285</v>
      </c>
      <c r="E26" s="596"/>
      <c r="F26" s="593">
        <v>2935</v>
      </c>
    </row>
    <row r="27" spans="1:7" ht="18.95" customHeight="1">
      <c r="A27" s="592" t="s">
        <v>60</v>
      </c>
      <c r="B27" s="673">
        <v>1706</v>
      </c>
      <c r="C27" s="596">
        <v>1706</v>
      </c>
      <c r="D27" s="1234">
        <v>1799</v>
      </c>
      <c r="E27" s="596"/>
      <c r="F27" s="593">
        <v>1714</v>
      </c>
    </row>
    <row r="28" spans="1:7" ht="18.95" customHeight="1">
      <c r="A28" s="592" t="s">
        <v>59</v>
      </c>
      <c r="B28" s="677">
        <v>11358</v>
      </c>
      <c r="C28" s="596">
        <v>11358</v>
      </c>
      <c r="D28" s="1240">
        <v>10997</v>
      </c>
      <c r="E28" s="596"/>
      <c r="F28" s="606">
        <v>10942</v>
      </c>
    </row>
    <row r="29" spans="1:7" ht="22.15" customHeight="1">
      <c r="A29" s="600" t="s">
        <v>58</v>
      </c>
      <c r="B29" s="1047">
        <v>65665</v>
      </c>
      <c r="C29" s="596">
        <v>65665</v>
      </c>
      <c r="D29" s="1241">
        <v>64667</v>
      </c>
      <c r="E29" s="596"/>
      <c r="F29" s="607">
        <v>64042</v>
      </c>
    </row>
    <row r="30" spans="1:7" ht="22.5" customHeight="1" thickBot="1">
      <c r="A30" s="608" t="s">
        <v>57</v>
      </c>
      <c r="B30" s="1048">
        <v>74247</v>
      </c>
      <c r="C30" s="596">
        <v>74266</v>
      </c>
      <c r="D30" s="1242">
        <v>72567</v>
      </c>
      <c r="E30" s="596"/>
      <c r="F30" s="609">
        <v>71940</v>
      </c>
    </row>
    <row r="31" spans="1:7" ht="24.75" customHeight="1">
      <c r="A31" s="610" t="s">
        <v>56</v>
      </c>
      <c r="B31" s="603"/>
      <c r="C31" s="596"/>
      <c r="D31" s="596"/>
      <c r="E31" s="596"/>
      <c r="F31" s="603"/>
    </row>
    <row r="32" spans="1:7" ht="18.95" customHeight="1">
      <c r="A32" s="601" t="s">
        <v>55</v>
      </c>
      <c r="B32" s="611"/>
      <c r="C32" s="604"/>
      <c r="D32" s="604"/>
      <c r="E32" s="604"/>
      <c r="F32" s="603"/>
    </row>
    <row r="33" spans="1:6" ht="18.95" customHeight="1">
      <c r="A33" s="595" t="s">
        <v>54</v>
      </c>
      <c r="B33" s="1044">
        <v>4342</v>
      </c>
      <c r="C33" s="673"/>
      <c r="D33" s="1234">
        <v>4345</v>
      </c>
      <c r="E33" s="612"/>
      <c r="F33" s="593">
        <v>4729.2481246664702</v>
      </c>
    </row>
    <row r="34" spans="1:6" ht="18.95" customHeight="1">
      <c r="A34" s="595" t="s">
        <v>217</v>
      </c>
      <c r="B34" s="673">
        <v>749</v>
      </c>
      <c r="C34" s="673">
        <v>749</v>
      </c>
      <c r="D34" s="1234">
        <v>817</v>
      </c>
      <c r="E34" s="612"/>
      <c r="F34" s="593">
        <v>811</v>
      </c>
    </row>
    <row r="35" spans="1:6" ht="18.95" customHeight="1">
      <c r="A35" s="595" t="s">
        <v>53</v>
      </c>
      <c r="B35" s="674">
        <v>397</v>
      </c>
      <c r="C35" s="674">
        <v>397</v>
      </c>
      <c r="D35" s="1235">
        <v>335</v>
      </c>
      <c r="E35" s="604"/>
      <c r="F35" s="593">
        <v>332</v>
      </c>
    </row>
    <row r="36" spans="1:6" ht="18.95" customHeight="1">
      <c r="A36" s="595" t="s">
        <v>52</v>
      </c>
      <c r="B36" s="674">
        <v>937</v>
      </c>
      <c r="C36" s="674">
        <v>937</v>
      </c>
      <c r="D36" s="1235">
        <v>938</v>
      </c>
      <c r="E36" s="604"/>
      <c r="F36" s="597">
        <v>910</v>
      </c>
    </row>
    <row r="37" spans="1:6" ht="18.95" customHeight="1">
      <c r="A37" s="592" t="s">
        <v>51</v>
      </c>
      <c r="B37" s="675">
        <v>75</v>
      </c>
      <c r="C37" s="675">
        <v>75</v>
      </c>
      <c r="D37" s="1239">
        <v>170</v>
      </c>
      <c r="E37" s="604"/>
      <c r="F37" s="597">
        <v>268</v>
      </c>
    </row>
    <row r="38" spans="1:6" ht="18.95" customHeight="1">
      <c r="A38" s="592" t="s">
        <v>50</v>
      </c>
      <c r="B38" s="674">
        <v>6587</v>
      </c>
      <c r="C38" s="673">
        <v>6587</v>
      </c>
      <c r="D38" s="1234">
        <v>6386</v>
      </c>
      <c r="E38" s="604"/>
      <c r="F38" s="593">
        <v>5042</v>
      </c>
    </row>
    <row r="39" spans="1:6" ht="18.95" customHeight="1">
      <c r="A39" s="592" t="s">
        <v>271</v>
      </c>
      <c r="B39" s="1414">
        <v>35</v>
      </c>
      <c r="C39" s="1045">
        <v>34</v>
      </c>
      <c r="D39" s="1452">
        <v>15</v>
      </c>
      <c r="E39" s="596"/>
      <c r="F39" s="670">
        <v>15</v>
      </c>
    </row>
    <row r="40" spans="1:6" ht="20.45" customHeight="1">
      <c r="A40" s="600" t="s">
        <v>49</v>
      </c>
      <c r="B40" s="673">
        <v>13122</v>
      </c>
      <c r="C40" s="673">
        <v>8779</v>
      </c>
      <c r="D40" s="1234">
        <v>13006</v>
      </c>
      <c r="E40" s="613"/>
      <c r="F40" s="597">
        <v>12107.248124666472</v>
      </c>
    </row>
    <row r="41" spans="1:6" ht="18.95" customHeight="1">
      <c r="A41" s="600" t="s">
        <v>48</v>
      </c>
      <c r="B41" s="1239"/>
      <c r="C41" s="613"/>
      <c r="D41" s="675"/>
      <c r="E41" s="613"/>
      <c r="F41" s="597"/>
    </row>
    <row r="42" spans="1:6" ht="18.95" customHeight="1">
      <c r="A42" s="592" t="s">
        <v>217</v>
      </c>
      <c r="B42" s="674">
        <v>297</v>
      </c>
      <c r="C42" s="674">
        <v>297</v>
      </c>
      <c r="D42" s="1235">
        <v>277</v>
      </c>
      <c r="E42" s="613"/>
      <c r="F42" s="593">
        <v>277</v>
      </c>
    </row>
    <row r="43" spans="1:6" ht="18.95" customHeight="1">
      <c r="A43" s="592" t="s">
        <v>47</v>
      </c>
      <c r="B43" s="673">
        <v>32918</v>
      </c>
      <c r="C43" s="673">
        <v>32918</v>
      </c>
      <c r="D43" s="1234">
        <v>31283</v>
      </c>
      <c r="E43" s="613"/>
      <c r="F43" s="597">
        <v>31135</v>
      </c>
    </row>
    <row r="44" spans="1:6" ht="18.95" customHeight="1">
      <c r="A44" s="592" t="s">
        <v>46</v>
      </c>
      <c r="B44" s="673">
        <v>5271</v>
      </c>
      <c r="C44" s="673">
        <v>5271</v>
      </c>
      <c r="D44" s="1234">
        <v>4981</v>
      </c>
      <c r="E44" s="613"/>
      <c r="F44" s="597">
        <v>4869</v>
      </c>
    </row>
    <row r="45" spans="1:6" ht="18.95" customHeight="1">
      <c r="A45" s="592" t="s">
        <v>196</v>
      </c>
      <c r="B45" s="674">
        <v>1202</v>
      </c>
      <c r="C45" s="674">
        <v>1202</v>
      </c>
      <c r="D45" s="1235">
        <v>1227</v>
      </c>
      <c r="E45" s="604"/>
      <c r="F45" s="593">
        <v>1278</v>
      </c>
    </row>
    <row r="46" spans="1:6" ht="18.95" customHeight="1">
      <c r="A46" s="592" t="s">
        <v>45</v>
      </c>
      <c r="B46" s="677">
        <v>1427</v>
      </c>
      <c r="C46" s="673">
        <v>1427</v>
      </c>
      <c r="D46" s="1240">
        <v>1421</v>
      </c>
      <c r="E46" s="604"/>
      <c r="F46" s="606">
        <v>1717</v>
      </c>
    </row>
    <row r="47" spans="1:6" ht="20.45" customHeight="1">
      <c r="A47" s="600" t="s">
        <v>44</v>
      </c>
      <c r="B47" s="1047">
        <v>41115</v>
      </c>
      <c r="C47" s="673">
        <v>41115</v>
      </c>
      <c r="D47" s="1241">
        <v>39189</v>
      </c>
      <c r="E47" s="604"/>
      <c r="F47" s="670">
        <v>39276</v>
      </c>
    </row>
    <row r="48" spans="1:6" ht="21.6" customHeight="1">
      <c r="A48" s="600" t="s">
        <v>43</v>
      </c>
      <c r="B48" s="677">
        <v>54237</v>
      </c>
      <c r="C48" s="673">
        <v>49894</v>
      </c>
      <c r="D48" s="1240">
        <v>52195</v>
      </c>
      <c r="E48" s="604"/>
      <c r="F48" s="606">
        <v>51383.248124666468</v>
      </c>
    </row>
    <row r="49" spans="1:6" ht="6" customHeight="1">
      <c r="A49" s="610" t="s">
        <v>33</v>
      </c>
      <c r="B49" s="1243"/>
      <c r="C49" s="604"/>
      <c r="D49" s="676"/>
      <c r="E49" s="604"/>
      <c r="F49" s="603"/>
    </row>
    <row r="50" spans="1:6" ht="18.95" customHeight="1">
      <c r="A50" s="610" t="s">
        <v>42</v>
      </c>
      <c r="B50" s="1243"/>
      <c r="C50" s="604"/>
      <c r="D50" s="676"/>
      <c r="E50" s="604"/>
      <c r="F50" s="603"/>
    </row>
    <row r="51" spans="1:6" ht="18.95" customHeight="1">
      <c r="A51" s="600" t="s">
        <v>41</v>
      </c>
      <c r="B51" s="1243"/>
      <c r="C51" s="604"/>
      <c r="D51" s="676"/>
      <c r="E51" s="604"/>
      <c r="F51" s="603"/>
    </row>
    <row r="52" spans="1:6" ht="18.95" customHeight="1">
      <c r="A52" s="592" t="s">
        <v>40</v>
      </c>
      <c r="B52" s="598">
        <v>3559</v>
      </c>
      <c r="C52" s="604"/>
      <c r="D52" s="599">
        <v>3614</v>
      </c>
      <c r="E52" s="604"/>
      <c r="F52" s="597">
        <v>3667</v>
      </c>
    </row>
    <row r="53" spans="1:6" ht="18.95" customHeight="1">
      <c r="A53" s="592" t="s">
        <v>39</v>
      </c>
      <c r="B53" s="598">
        <v>20860</v>
      </c>
      <c r="C53" s="604"/>
      <c r="D53" s="599">
        <v>20859</v>
      </c>
      <c r="E53" s="604"/>
      <c r="F53" s="597">
        <v>20859</v>
      </c>
    </row>
    <row r="54" spans="1:6" ht="18.95" customHeight="1">
      <c r="A54" s="592" t="s">
        <v>38</v>
      </c>
      <c r="B54" s="675">
        <v>1263</v>
      </c>
      <c r="C54" s="604"/>
      <c r="D54" s="1239">
        <v>1241</v>
      </c>
      <c r="E54" s="604"/>
      <c r="F54" s="597">
        <v>1258</v>
      </c>
    </row>
    <row r="55" spans="1:6" ht="18.95" customHeight="1">
      <c r="A55" s="592" t="s">
        <v>418</v>
      </c>
      <c r="B55" s="673">
        <v>-15</v>
      </c>
      <c r="C55" s="604"/>
      <c r="D55" s="1234">
        <v>46</v>
      </c>
      <c r="E55" s="604"/>
      <c r="F55" s="593">
        <v>-42</v>
      </c>
    </row>
    <row r="56" spans="1:6" ht="18.95" customHeight="1">
      <c r="A56" s="592" t="s">
        <v>37</v>
      </c>
      <c r="B56" s="677">
        <v>-5974</v>
      </c>
      <c r="C56" s="604"/>
      <c r="D56" s="1240">
        <v>-5711</v>
      </c>
      <c r="E56" s="604"/>
      <c r="F56" s="606">
        <v>-5513</v>
      </c>
    </row>
    <row r="57" spans="1:6" ht="20.45" customHeight="1">
      <c r="A57" s="600" t="s">
        <v>188</v>
      </c>
      <c r="B57" s="673">
        <v>19693</v>
      </c>
      <c r="C57" s="604"/>
      <c r="D57" s="1234">
        <v>20049</v>
      </c>
      <c r="E57" s="604"/>
      <c r="F57" s="593">
        <v>20229</v>
      </c>
    </row>
    <row r="58" spans="1:6" ht="18.95" customHeight="1">
      <c r="A58" s="600" t="s">
        <v>36</v>
      </c>
      <c r="B58" s="678">
        <v>317</v>
      </c>
      <c r="C58" s="604"/>
      <c r="D58" s="1244">
        <v>323</v>
      </c>
      <c r="E58" s="604"/>
      <c r="F58" s="605">
        <v>328</v>
      </c>
    </row>
    <row r="59" spans="1:6" ht="20.45" customHeight="1">
      <c r="A59" s="614" t="s">
        <v>35</v>
      </c>
      <c r="B59" s="1049">
        <v>20010</v>
      </c>
      <c r="C59" s="604"/>
      <c r="D59" s="1245">
        <v>20372</v>
      </c>
      <c r="E59" s="604"/>
      <c r="F59" s="602">
        <v>20557</v>
      </c>
    </row>
    <row r="60" spans="1:6" ht="21.75" customHeight="1" thickBot="1">
      <c r="A60" s="608" t="s">
        <v>34</v>
      </c>
      <c r="B60" s="1050">
        <v>74247</v>
      </c>
      <c r="C60" s="604"/>
      <c r="D60" s="1246">
        <v>72567</v>
      </c>
      <c r="E60" s="604"/>
      <c r="F60" s="671">
        <v>71940.248124666468</v>
      </c>
    </row>
    <row r="61" spans="1:6" ht="23.25" customHeight="1" thickBot="1">
      <c r="A61" s="608" t="s">
        <v>87</v>
      </c>
      <c r="B61" s="1453">
        <v>912.3</v>
      </c>
      <c r="C61" s="604"/>
      <c r="D61" s="1454">
        <v>912.3</v>
      </c>
      <c r="E61" s="604"/>
      <c r="F61" s="672">
        <v>912.3</v>
      </c>
    </row>
    <row r="62" spans="1:6" ht="15.75" customHeight="1">
      <c r="A62" s="615"/>
      <c r="B62" s="616"/>
      <c r="C62" s="616"/>
      <c r="D62" s="616"/>
      <c r="E62" s="616"/>
      <c r="F62" s="616"/>
    </row>
    <row r="63" spans="1:6">
      <c r="A63" s="1581"/>
      <c r="B63" s="1581"/>
      <c r="C63" s="1581"/>
      <c r="D63" s="1581"/>
      <c r="E63" s="1581"/>
      <c r="F63" s="1581"/>
    </row>
    <row r="64" spans="1:6">
      <c r="A64" s="616"/>
      <c r="B64" s="600"/>
      <c r="C64" s="616"/>
      <c r="D64" s="616"/>
      <c r="E64" s="616"/>
      <c r="F64" s="616"/>
    </row>
  </sheetData>
  <mergeCells count="1">
    <mergeCell ref="A63:F63"/>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&amp;R&amp;"Helvetica,Regular"&amp;7BCE Supplementary Financial Information - Second Quarter 2024 Page 11</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A1:N144"/>
  <sheetViews>
    <sheetView showGridLines="0" view="pageBreakPreview" zoomScale="50" zoomScaleNormal="70" zoomScaleSheetLayoutView="50" workbookViewId="0"/>
  </sheetViews>
  <sheetFormatPr defaultColWidth="9.140625" defaultRowHeight="16.5"/>
  <cols>
    <col min="1" max="1" width="155.85546875" style="61" customWidth="1"/>
    <col min="2" max="2" width="16.7109375" style="58" customWidth="1"/>
    <col min="3" max="3" width="1.85546875" style="58" customWidth="1"/>
    <col min="4" max="4" width="16.7109375" style="58" customWidth="1"/>
    <col min="5" max="5" width="1.5703125" style="58" customWidth="1"/>
    <col min="6" max="6" width="16.7109375" style="58" customWidth="1"/>
    <col min="7" max="7" width="2" style="58" customWidth="1"/>
    <col min="8" max="8" width="16.7109375" style="58" customWidth="1"/>
    <col min="9" max="9" width="1.85546875" style="61" customWidth="1"/>
    <col min="10" max="10" width="16.7109375" style="61" customWidth="1"/>
    <col min="11" max="11" width="1.85546875" style="61" customWidth="1"/>
    <col min="12" max="12" width="16.7109375" style="61" customWidth="1"/>
    <col min="13" max="13" width="1.5703125" style="109" customWidth="1"/>
    <col min="14" max="15" width="9.140625" style="61" customWidth="1"/>
    <col min="16" max="16" width="0.140625" style="61" customWidth="1"/>
    <col min="17" max="19" width="9.140625" style="61" customWidth="1"/>
    <col min="20" max="16384" width="9.140625" style="61"/>
  </cols>
  <sheetData>
    <row r="1" spans="1:14" ht="23.25">
      <c r="A1" s="426"/>
      <c r="F1" s="428"/>
      <c r="L1" s="428" t="s">
        <v>24</v>
      </c>
      <c r="M1" s="355"/>
    </row>
    <row r="2" spans="1:14" ht="23.25">
      <c r="A2" s="426"/>
      <c r="F2" s="503"/>
      <c r="L2" s="503" t="s">
        <v>347</v>
      </c>
      <c r="M2" s="355"/>
    </row>
    <row r="3" spans="1:14" ht="24.75" customHeight="1" thickBot="1">
      <c r="A3" s="426"/>
    </row>
    <row r="4" spans="1:14" ht="20.25" customHeight="1" thickTop="1">
      <c r="A4" s="62"/>
      <c r="B4" s="479" t="s">
        <v>169</v>
      </c>
      <c r="C4" s="94"/>
      <c r="D4" s="82" t="s">
        <v>169</v>
      </c>
      <c r="E4" s="62"/>
      <c r="F4" s="62"/>
      <c r="G4" s="94"/>
      <c r="H4" s="479" t="s">
        <v>385</v>
      </c>
      <c r="I4" s="94"/>
      <c r="J4" s="82" t="s">
        <v>385</v>
      </c>
      <c r="K4" s="62"/>
      <c r="L4" s="62"/>
    </row>
    <row r="5" spans="1:14" ht="20.25" customHeight="1" thickBot="1">
      <c r="A5" s="64" t="s">
        <v>79</v>
      </c>
      <c r="B5" s="480">
        <v>2024</v>
      </c>
      <c r="C5" s="481"/>
      <c r="D5" s="84">
        <v>2023</v>
      </c>
      <c r="E5" s="82"/>
      <c r="F5" s="482" t="s">
        <v>32</v>
      </c>
      <c r="G5" s="94"/>
      <c r="H5" s="480">
        <v>2024</v>
      </c>
      <c r="I5" s="481"/>
      <c r="J5" s="84">
        <v>2023</v>
      </c>
      <c r="K5" s="82"/>
      <c r="L5" s="482" t="s">
        <v>32</v>
      </c>
      <c r="M5" s="1370"/>
    </row>
    <row r="6" spans="1:14" ht="6.75" customHeight="1">
      <c r="A6" s="65"/>
      <c r="B6" s="483"/>
      <c r="C6" s="62"/>
      <c r="D6" s="62"/>
      <c r="E6" s="449"/>
      <c r="F6" s="449"/>
      <c r="G6" s="65"/>
      <c r="H6" s="483"/>
      <c r="I6" s="62"/>
      <c r="J6" s="62"/>
      <c r="K6" s="449"/>
      <c r="L6" s="449"/>
      <c r="M6" s="668"/>
    </row>
    <row r="7" spans="1:14" ht="20.25">
      <c r="A7" s="470" t="s">
        <v>89</v>
      </c>
      <c r="B7" s="484">
        <v>604</v>
      </c>
      <c r="C7" s="485"/>
      <c r="D7" s="486">
        <v>397</v>
      </c>
      <c r="E7" s="100"/>
      <c r="F7" s="430">
        <v>207</v>
      </c>
      <c r="G7" s="108"/>
      <c r="H7" s="484">
        <v>1061</v>
      </c>
      <c r="I7" s="485"/>
      <c r="J7" s="486">
        <v>1185</v>
      </c>
      <c r="K7" s="100"/>
      <c r="L7" s="430">
        <v>-124</v>
      </c>
      <c r="M7" s="1368"/>
      <c r="N7" s="523"/>
    </row>
    <row r="8" spans="1:14" ht="20.25">
      <c r="A8" s="1040" t="s">
        <v>287</v>
      </c>
      <c r="B8" s="484"/>
      <c r="C8" s="108"/>
      <c r="D8" s="100"/>
      <c r="E8" s="100"/>
      <c r="F8" s="100"/>
      <c r="G8" s="108"/>
      <c r="H8" s="484"/>
      <c r="I8" s="108"/>
      <c r="J8" s="486"/>
      <c r="K8" s="100"/>
      <c r="L8" s="100"/>
      <c r="M8" s="1368"/>
      <c r="N8" s="523"/>
    </row>
    <row r="9" spans="1:14" ht="20.25">
      <c r="A9" s="491" t="s">
        <v>22</v>
      </c>
      <c r="B9" s="490">
        <v>22</v>
      </c>
      <c r="C9" s="108"/>
      <c r="D9" s="486">
        <v>100</v>
      </c>
      <c r="E9" s="100"/>
      <c r="F9" s="486">
        <v>-78</v>
      </c>
      <c r="G9" s="497"/>
      <c r="H9" s="490">
        <v>251</v>
      </c>
      <c r="I9" s="108"/>
      <c r="J9" s="486">
        <v>149</v>
      </c>
      <c r="K9" s="100"/>
      <c r="L9" s="486">
        <v>102</v>
      </c>
      <c r="M9" s="1368"/>
      <c r="N9" s="523"/>
    </row>
    <row r="10" spans="1:14" ht="20.25">
      <c r="A10" s="491" t="s">
        <v>21</v>
      </c>
      <c r="B10" s="490">
        <v>1270</v>
      </c>
      <c r="C10" s="108"/>
      <c r="D10" s="486">
        <v>1232</v>
      </c>
      <c r="E10" s="100"/>
      <c r="F10" s="486">
        <v>38</v>
      </c>
      <c r="G10" s="497"/>
      <c r="H10" s="490">
        <v>2532</v>
      </c>
      <c r="I10" s="108"/>
      <c r="J10" s="486">
        <v>2433</v>
      </c>
      <c r="K10" s="100"/>
      <c r="L10" s="486">
        <v>99</v>
      </c>
      <c r="M10" s="1368"/>
      <c r="N10" s="523"/>
    </row>
    <row r="11" spans="1:14" ht="20.25">
      <c r="A11" s="491" t="s">
        <v>181</v>
      </c>
      <c r="B11" s="490">
        <v>31</v>
      </c>
      <c r="C11" s="108"/>
      <c r="D11" s="486">
        <v>21</v>
      </c>
      <c r="E11" s="100"/>
      <c r="F11" s="486">
        <v>10</v>
      </c>
      <c r="G11" s="497"/>
      <c r="H11" s="490">
        <v>75</v>
      </c>
      <c r="I11" s="108"/>
      <c r="J11" s="486">
        <v>52</v>
      </c>
      <c r="K11" s="100"/>
      <c r="L11" s="486">
        <v>23</v>
      </c>
      <c r="M11" s="1368"/>
      <c r="N11" s="523"/>
    </row>
    <row r="12" spans="1:14" ht="20.25">
      <c r="A12" s="491" t="s">
        <v>19</v>
      </c>
      <c r="B12" s="490">
        <v>401</v>
      </c>
      <c r="C12" s="108"/>
      <c r="D12" s="486">
        <v>346</v>
      </c>
      <c r="E12" s="100"/>
      <c r="F12" s="486">
        <v>55</v>
      </c>
      <c r="G12" s="497"/>
      <c r="H12" s="490">
        <v>785</v>
      </c>
      <c r="I12" s="108"/>
      <c r="J12" s="486">
        <v>676</v>
      </c>
      <c r="K12" s="100"/>
      <c r="L12" s="486">
        <v>109</v>
      </c>
      <c r="M12" s="1368"/>
      <c r="N12" s="523"/>
    </row>
    <row r="13" spans="1:14" ht="20.25">
      <c r="A13" s="491" t="s">
        <v>235</v>
      </c>
      <c r="B13" s="490">
        <v>60</v>
      </c>
      <c r="C13" s="108"/>
      <c r="D13" s="486">
        <v>0</v>
      </c>
      <c r="E13" s="100"/>
      <c r="F13" s="486">
        <v>60</v>
      </c>
      <c r="G13" s="497"/>
      <c r="H13" s="490">
        <v>73</v>
      </c>
      <c r="I13" s="108"/>
      <c r="J13" s="486">
        <v>34</v>
      </c>
      <c r="K13" s="100"/>
      <c r="L13" s="486">
        <v>39</v>
      </c>
      <c r="M13" s="1368"/>
      <c r="N13" s="523"/>
    </row>
    <row r="14" spans="1:14" ht="20.25">
      <c r="A14" s="491" t="s">
        <v>374</v>
      </c>
      <c r="B14" s="490">
        <v>2</v>
      </c>
      <c r="C14" s="108"/>
      <c r="D14" s="486">
        <v>-79</v>
      </c>
      <c r="E14" s="100"/>
      <c r="F14" s="486">
        <v>81</v>
      </c>
      <c r="G14" s="497"/>
      <c r="H14" s="490">
        <v>8</v>
      </c>
      <c r="I14" s="108"/>
      <c r="J14" s="486">
        <v>-79</v>
      </c>
      <c r="K14" s="100"/>
      <c r="L14" s="486">
        <v>87</v>
      </c>
      <c r="M14" s="1368"/>
      <c r="N14" s="523"/>
    </row>
    <row r="15" spans="1:14" ht="20.25">
      <c r="A15" s="491" t="s">
        <v>367</v>
      </c>
      <c r="B15" s="490">
        <v>93</v>
      </c>
      <c r="C15" s="108"/>
      <c r="D15" s="486">
        <v>377</v>
      </c>
      <c r="E15" s="100"/>
      <c r="F15" s="486">
        <v>-284</v>
      </c>
      <c r="G15" s="497"/>
      <c r="H15" s="490">
        <v>93</v>
      </c>
      <c r="I15" s="108"/>
      <c r="J15" s="486">
        <v>377</v>
      </c>
      <c r="K15" s="100"/>
      <c r="L15" s="486">
        <v>-284</v>
      </c>
      <c r="M15" s="1368"/>
      <c r="N15" s="523"/>
    </row>
    <row r="16" spans="1:14" ht="20.25">
      <c r="A16" s="491" t="s">
        <v>18</v>
      </c>
      <c r="B16" s="490">
        <v>231</v>
      </c>
      <c r="C16" s="108"/>
      <c r="D16" s="486">
        <v>273</v>
      </c>
      <c r="E16" s="100"/>
      <c r="F16" s="486">
        <v>-42</v>
      </c>
      <c r="G16" s="497"/>
      <c r="H16" s="490">
        <v>397</v>
      </c>
      <c r="I16" s="108"/>
      <c r="J16" s="486">
        <v>543</v>
      </c>
      <c r="K16" s="100"/>
      <c r="L16" s="486">
        <v>-146</v>
      </c>
      <c r="M16" s="1368"/>
      <c r="N16" s="523"/>
    </row>
    <row r="17" spans="1:14" ht="20.25">
      <c r="A17" s="491" t="s">
        <v>17</v>
      </c>
      <c r="B17" s="490">
        <v>-10</v>
      </c>
      <c r="C17" s="108"/>
      <c r="D17" s="486">
        <v>-13</v>
      </c>
      <c r="E17" s="100"/>
      <c r="F17" s="486">
        <v>3</v>
      </c>
      <c r="G17" s="497"/>
      <c r="H17" s="490">
        <v>-28</v>
      </c>
      <c r="I17" s="108"/>
      <c r="J17" s="486">
        <v>-28</v>
      </c>
      <c r="K17" s="100"/>
      <c r="L17" s="486">
        <v>0</v>
      </c>
      <c r="M17" s="1368"/>
      <c r="N17" s="523"/>
    </row>
    <row r="18" spans="1:14" ht="20.25">
      <c r="A18" s="491" t="s">
        <v>16</v>
      </c>
      <c r="B18" s="490">
        <v>-15</v>
      </c>
      <c r="C18" s="108"/>
      <c r="D18" s="486">
        <v>-17</v>
      </c>
      <c r="E18" s="100"/>
      <c r="F18" s="486">
        <v>2</v>
      </c>
      <c r="G18" s="497"/>
      <c r="H18" s="490">
        <v>-31</v>
      </c>
      <c r="I18" s="108"/>
      <c r="J18" s="486">
        <v>-32</v>
      </c>
      <c r="K18" s="100"/>
      <c r="L18" s="486">
        <v>1</v>
      </c>
      <c r="M18" s="1368"/>
      <c r="N18" s="523"/>
    </row>
    <row r="19" spans="1:14" ht="20.25">
      <c r="A19" s="491" t="s">
        <v>15</v>
      </c>
      <c r="B19" s="490">
        <v>-98</v>
      </c>
      <c r="C19" s="108"/>
      <c r="D19" s="486">
        <v>-39</v>
      </c>
      <c r="E19" s="100"/>
      <c r="F19" s="486">
        <v>-59</v>
      </c>
      <c r="G19" s="497"/>
      <c r="H19" s="490">
        <v>-144</v>
      </c>
      <c r="I19" s="108"/>
      <c r="J19" s="486">
        <v>-64</v>
      </c>
      <c r="K19" s="100"/>
      <c r="L19" s="486">
        <v>-80</v>
      </c>
      <c r="M19" s="1368"/>
      <c r="N19" s="523"/>
    </row>
    <row r="20" spans="1:14" ht="20.25">
      <c r="A20" s="491" t="s">
        <v>14</v>
      </c>
      <c r="B20" s="490">
        <v>-387</v>
      </c>
      <c r="C20" s="108"/>
      <c r="D20" s="486">
        <v>-270</v>
      </c>
      <c r="E20" s="100"/>
      <c r="F20" s="486">
        <v>-117</v>
      </c>
      <c r="G20" s="497"/>
      <c r="H20" s="490">
        <v>-835</v>
      </c>
      <c r="I20" s="108"/>
      <c r="J20" s="486">
        <v>-709</v>
      </c>
      <c r="K20" s="100"/>
      <c r="L20" s="486">
        <v>-126</v>
      </c>
      <c r="M20" s="1368"/>
      <c r="N20" s="523"/>
    </row>
    <row r="21" spans="1:14" ht="20.25">
      <c r="A21" s="491" t="s">
        <v>13</v>
      </c>
      <c r="B21" s="490">
        <v>-131</v>
      </c>
      <c r="C21" s="108"/>
      <c r="D21" s="486">
        <v>-200</v>
      </c>
      <c r="E21" s="100"/>
      <c r="F21" s="486">
        <v>69</v>
      </c>
      <c r="G21" s="497"/>
      <c r="H21" s="490">
        <v>-466</v>
      </c>
      <c r="I21" s="108"/>
      <c r="J21" s="486">
        <v>-364</v>
      </c>
      <c r="K21" s="100"/>
      <c r="L21" s="486">
        <v>-102</v>
      </c>
      <c r="M21" s="1368"/>
      <c r="N21" s="523"/>
    </row>
    <row r="22" spans="1:14" ht="20.25">
      <c r="A22" s="491" t="s">
        <v>187</v>
      </c>
      <c r="B22" s="490">
        <v>-11</v>
      </c>
      <c r="C22" s="108"/>
      <c r="D22" s="486">
        <v>-5</v>
      </c>
      <c r="E22" s="100"/>
      <c r="F22" s="486">
        <v>-6</v>
      </c>
      <c r="G22" s="497"/>
      <c r="H22" s="490">
        <v>-26</v>
      </c>
      <c r="I22" s="108"/>
      <c r="J22" s="486">
        <v>-5</v>
      </c>
      <c r="K22" s="100"/>
      <c r="L22" s="486">
        <v>-21</v>
      </c>
      <c r="M22" s="1368"/>
      <c r="N22" s="523"/>
    </row>
    <row r="23" spans="1:14" ht="20.25">
      <c r="A23" s="491" t="s">
        <v>238</v>
      </c>
      <c r="B23" s="490">
        <v>28</v>
      </c>
      <c r="C23" s="108"/>
      <c r="D23" s="486">
        <v>33</v>
      </c>
      <c r="E23" s="100"/>
      <c r="F23" s="486">
        <v>-5</v>
      </c>
      <c r="G23" s="497"/>
      <c r="H23" s="490">
        <v>56</v>
      </c>
      <c r="I23" s="108"/>
      <c r="J23" s="486">
        <v>78</v>
      </c>
      <c r="K23" s="100"/>
      <c r="L23" s="486">
        <v>-22</v>
      </c>
      <c r="M23" s="1368"/>
      <c r="N23" s="523"/>
    </row>
    <row r="24" spans="1:14" ht="20.25">
      <c r="A24" s="491" t="s">
        <v>240</v>
      </c>
      <c r="B24" s="490">
        <v>50</v>
      </c>
      <c r="C24" s="108"/>
      <c r="D24" s="486">
        <v>24</v>
      </c>
      <c r="E24" s="100"/>
      <c r="F24" s="486">
        <v>26</v>
      </c>
      <c r="G24" s="497"/>
      <c r="H24" s="490">
        <v>107</v>
      </c>
      <c r="I24" s="108"/>
      <c r="J24" s="486">
        <v>65</v>
      </c>
      <c r="K24" s="100"/>
      <c r="L24" s="486">
        <v>42</v>
      </c>
      <c r="M24" s="1368"/>
      <c r="N24" s="523"/>
    </row>
    <row r="25" spans="1:14" ht="20.25" customHeight="1" thickBot="1">
      <c r="A25" s="491" t="s">
        <v>12</v>
      </c>
      <c r="B25" s="490">
        <v>-3</v>
      </c>
      <c r="C25" s="108"/>
      <c r="D25" s="486">
        <v>185</v>
      </c>
      <c r="E25" s="100"/>
      <c r="F25" s="486">
        <v>-188</v>
      </c>
      <c r="G25" s="497"/>
      <c r="H25" s="490">
        <v>-639</v>
      </c>
      <c r="I25" s="108"/>
      <c r="J25" s="486">
        <v>-699</v>
      </c>
      <c r="K25" s="100"/>
      <c r="L25" s="486">
        <v>60</v>
      </c>
      <c r="M25" s="1368"/>
      <c r="N25" s="523"/>
    </row>
    <row r="26" spans="1:14" ht="20.25">
      <c r="A26" s="1041" t="s">
        <v>11</v>
      </c>
      <c r="B26" s="492">
        <v>2137</v>
      </c>
      <c r="C26" s="493"/>
      <c r="D26" s="494">
        <v>2365</v>
      </c>
      <c r="E26" s="100"/>
      <c r="F26" s="494">
        <v>-228</v>
      </c>
      <c r="G26" s="108"/>
      <c r="H26" s="492">
        <v>3269</v>
      </c>
      <c r="I26" s="493"/>
      <c r="J26" s="495">
        <v>3612</v>
      </c>
      <c r="K26" s="100"/>
      <c r="L26" s="494">
        <v>-343</v>
      </c>
      <c r="M26" s="1368"/>
      <c r="N26" s="523"/>
    </row>
    <row r="27" spans="1:14" ht="20.25">
      <c r="A27" s="491" t="s">
        <v>10</v>
      </c>
      <c r="B27" s="1412">
        <v>-978</v>
      </c>
      <c r="C27" s="108"/>
      <c r="D27" s="486">
        <v>-1307</v>
      </c>
      <c r="E27" s="100"/>
      <c r="F27" s="486">
        <v>329</v>
      </c>
      <c r="G27" s="497"/>
      <c r="H27" s="1412">
        <v>-1980</v>
      </c>
      <c r="I27" s="108"/>
      <c r="J27" s="486">
        <v>-2393</v>
      </c>
      <c r="K27" s="100"/>
      <c r="L27" s="486">
        <v>413</v>
      </c>
      <c r="M27" s="1368"/>
      <c r="N27" s="523"/>
    </row>
    <row r="28" spans="1:14" ht="20.25">
      <c r="A28" s="491" t="s">
        <v>9</v>
      </c>
      <c r="B28" s="490">
        <v>-45</v>
      </c>
      <c r="C28" s="108"/>
      <c r="D28" s="486">
        <v>-46</v>
      </c>
      <c r="E28" s="100"/>
      <c r="F28" s="486">
        <v>1</v>
      </c>
      <c r="G28" s="497"/>
      <c r="H28" s="490">
        <v>-91</v>
      </c>
      <c r="I28" s="108"/>
      <c r="J28" s="486">
        <v>-101</v>
      </c>
      <c r="K28" s="100"/>
      <c r="L28" s="486">
        <v>10</v>
      </c>
      <c r="M28" s="1368"/>
      <c r="N28" s="523"/>
    </row>
    <row r="29" spans="1:14" ht="20.25">
      <c r="A29" s="491" t="s">
        <v>182</v>
      </c>
      <c r="B29" s="490">
        <v>-28</v>
      </c>
      <c r="C29" s="108"/>
      <c r="D29" s="486">
        <v>-1</v>
      </c>
      <c r="E29" s="100"/>
      <c r="F29" s="486">
        <v>-27</v>
      </c>
      <c r="G29" s="497"/>
      <c r="H29" s="490">
        <v>-42</v>
      </c>
      <c r="I29" s="108"/>
      <c r="J29" s="486">
        <v>-22</v>
      </c>
      <c r="K29" s="100"/>
      <c r="L29" s="486">
        <v>-20</v>
      </c>
      <c r="M29" s="1368"/>
      <c r="N29" s="523"/>
    </row>
    <row r="30" spans="1:14" ht="21" thickBot="1">
      <c r="A30" s="491" t="s">
        <v>187</v>
      </c>
      <c r="B30" s="490">
        <v>11</v>
      </c>
      <c r="C30" s="100"/>
      <c r="D30" s="486">
        <v>5</v>
      </c>
      <c r="E30" s="100"/>
      <c r="F30" s="486">
        <v>6</v>
      </c>
      <c r="G30" s="497"/>
      <c r="H30" s="490">
        <v>26</v>
      </c>
      <c r="I30" s="100"/>
      <c r="J30" s="486">
        <v>5</v>
      </c>
      <c r="K30" s="100"/>
      <c r="L30" s="486">
        <v>21</v>
      </c>
      <c r="M30" s="1368"/>
      <c r="N30" s="523"/>
    </row>
    <row r="31" spans="1:14" ht="20.45" customHeight="1">
      <c r="A31" s="1042" t="s">
        <v>192</v>
      </c>
      <c r="B31" s="1413">
        <v>1097</v>
      </c>
      <c r="C31" s="496"/>
      <c r="D31" s="494">
        <v>1016</v>
      </c>
      <c r="E31" s="100"/>
      <c r="F31" s="494">
        <v>81</v>
      </c>
      <c r="G31" s="497"/>
      <c r="H31" s="1413">
        <v>1182</v>
      </c>
      <c r="I31" s="496"/>
      <c r="J31" s="494">
        <v>1101</v>
      </c>
      <c r="K31" s="100"/>
      <c r="L31" s="494">
        <v>81</v>
      </c>
      <c r="M31" s="1368"/>
      <c r="N31" s="523"/>
    </row>
    <row r="32" spans="1:14" ht="20.25">
      <c r="A32" s="491" t="s">
        <v>8</v>
      </c>
      <c r="B32" s="490">
        <v>-435</v>
      </c>
      <c r="C32" s="489"/>
      <c r="D32" s="486">
        <v>-196</v>
      </c>
      <c r="E32" s="100"/>
      <c r="F32" s="486">
        <v>-239</v>
      </c>
      <c r="G32" s="497"/>
      <c r="H32" s="490">
        <v>-517</v>
      </c>
      <c r="I32" s="108"/>
      <c r="J32" s="486">
        <v>-221</v>
      </c>
      <c r="K32" s="487"/>
      <c r="L32" s="486">
        <v>-296</v>
      </c>
      <c r="M32" s="1368"/>
      <c r="N32" s="523"/>
    </row>
    <row r="33" spans="1:14" s="274" customFormat="1" ht="20.25">
      <c r="A33" s="491" t="s">
        <v>187</v>
      </c>
      <c r="B33" s="490">
        <v>-11</v>
      </c>
      <c r="C33" s="108"/>
      <c r="D33" s="486">
        <v>-5</v>
      </c>
      <c r="E33" s="100"/>
      <c r="F33" s="486">
        <v>-6</v>
      </c>
      <c r="G33" s="497"/>
      <c r="H33" s="490">
        <v>-26</v>
      </c>
      <c r="I33" s="108"/>
      <c r="J33" s="486">
        <v>-5</v>
      </c>
      <c r="K33" s="100"/>
      <c r="L33" s="486">
        <v>-21</v>
      </c>
      <c r="M33" s="1368"/>
      <c r="N33" s="523"/>
    </row>
    <row r="34" spans="1:14" s="274" customFormat="1" ht="20.25">
      <c r="A34" s="491" t="s">
        <v>429</v>
      </c>
      <c r="B34" s="490">
        <v>-50</v>
      </c>
      <c r="C34" s="108"/>
      <c r="D34" s="486">
        <v>0</v>
      </c>
      <c r="E34" s="100"/>
      <c r="F34" s="486">
        <v>-50</v>
      </c>
      <c r="G34" s="497"/>
      <c r="H34" s="490">
        <v>250</v>
      </c>
      <c r="I34" s="108"/>
      <c r="J34" s="486">
        <v>0</v>
      </c>
      <c r="K34" s="100"/>
      <c r="L34" s="486">
        <v>250</v>
      </c>
      <c r="M34" s="1368"/>
      <c r="N34" s="523"/>
    </row>
    <row r="35" spans="1:14" s="109" customFormat="1" ht="20.25">
      <c r="A35" s="491" t="s">
        <v>303</v>
      </c>
      <c r="B35" s="1430">
        <v>-414</v>
      </c>
      <c r="C35" s="108"/>
      <c r="D35" s="486">
        <v>-145</v>
      </c>
      <c r="E35" s="100"/>
      <c r="F35" s="486">
        <v>-269</v>
      </c>
      <c r="G35" s="497"/>
      <c r="H35" s="1430">
        <v>-518</v>
      </c>
      <c r="I35" s="108"/>
      <c r="J35" s="486">
        <v>-156</v>
      </c>
      <c r="K35" s="100"/>
      <c r="L35" s="486">
        <v>-362</v>
      </c>
      <c r="M35" s="1368"/>
      <c r="N35" s="1371"/>
    </row>
    <row r="36" spans="1:14" s="109" customFormat="1" ht="20.25">
      <c r="A36" s="491" t="s">
        <v>6</v>
      </c>
      <c r="B36" s="490">
        <v>-11</v>
      </c>
      <c r="C36" s="108"/>
      <c r="D36" s="486">
        <v>-16</v>
      </c>
      <c r="E36" s="100"/>
      <c r="F36" s="486">
        <v>5</v>
      </c>
      <c r="G36" s="497"/>
      <c r="H36" s="490">
        <v>-21</v>
      </c>
      <c r="I36" s="108"/>
      <c r="J36" s="486">
        <v>15</v>
      </c>
      <c r="K36" s="100"/>
      <c r="L36" s="486">
        <v>-36</v>
      </c>
      <c r="M36" s="1368"/>
      <c r="N36" s="1371"/>
    </row>
    <row r="37" spans="1:14" ht="20.25">
      <c r="A37" s="491" t="s">
        <v>424</v>
      </c>
      <c r="B37" s="490">
        <v>404</v>
      </c>
      <c r="C37" s="108"/>
      <c r="D37" s="511">
        <v>-101</v>
      </c>
      <c r="E37" s="100"/>
      <c r="F37" s="486">
        <v>505</v>
      </c>
      <c r="G37" s="497"/>
      <c r="H37" s="490">
        <v>1383</v>
      </c>
      <c r="I37" s="108"/>
      <c r="J37" s="486">
        <v>-184</v>
      </c>
      <c r="K37" s="100"/>
      <c r="L37" s="486">
        <v>1567</v>
      </c>
      <c r="M37" s="1368"/>
      <c r="N37" s="523"/>
    </row>
    <row r="38" spans="1:14" ht="20.25">
      <c r="A38" s="491" t="s">
        <v>390</v>
      </c>
      <c r="B38" s="490">
        <v>0</v>
      </c>
      <c r="C38" s="108"/>
      <c r="D38" s="511">
        <v>-500</v>
      </c>
      <c r="E38" s="100"/>
      <c r="F38" s="486">
        <v>500</v>
      </c>
      <c r="G38" s="497"/>
      <c r="H38" s="490">
        <v>0</v>
      </c>
      <c r="I38" s="108"/>
      <c r="J38" s="486">
        <v>0</v>
      </c>
      <c r="K38" s="100"/>
      <c r="L38" s="486">
        <v>0</v>
      </c>
      <c r="M38" s="1368"/>
      <c r="N38" s="523"/>
    </row>
    <row r="39" spans="1:14" ht="20.25">
      <c r="A39" s="491" t="s">
        <v>5</v>
      </c>
      <c r="B39" s="490">
        <v>1617</v>
      </c>
      <c r="C39" s="108"/>
      <c r="D39" s="486">
        <v>1199</v>
      </c>
      <c r="E39" s="100"/>
      <c r="F39" s="486">
        <v>418</v>
      </c>
      <c r="G39" s="497"/>
      <c r="H39" s="490">
        <v>3808</v>
      </c>
      <c r="I39" s="108"/>
      <c r="J39" s="486">
        <v>2703</v>
      </c>
      <c r="K39" s="100"/>
      <c r="L39" s="486">
        <v>1105</v>
      </c>
      <c r="M39" s="1368"/>
      <c r="N39" s="523"/>
    </row>
    <row r="40" spans="1:14" ht="20.25">
      <c r="A40" s="491" t="s">
        <v>4</v>
      </c>
      <c r="B40" s="490">
        <v>-525</v>
      </c>
      <c r="C40" s="108"/>
      <c r="D40" s="486">
        <v>-346</v>
      </c>
      <c r="E40" s="100"/>
      <c r="F40" s="486">
        <v>-179</v>
      </c>
      <c r="G40" s="497"/>
      <c r="H40" s="490">
        <v>-2638</v>
      </c>
      <c r="I40" s="108"/>
      <c r="J40" s="486">
        <v>-645</v>
      </c>
      <c r="K40" s="100"/>
      <c r="L40" s="486">
        <v>-1993</v>
      </c>
      <c r="M40" s="1368"/>
      <c r="N40" s="523"/>
    </row>
    <row r="41" spans="1:14" s="431" customFormat="1" ht="20.25">
      <c r="A41" s="491" t="s">
        <v>358</v>
      </c>
      <c r="B41" s="490">
        <v>0</v>
      </c>
      <c r="C41" s="108"/>
      <c r="D41" s="486">
        <v>0</v>
      </c>
      <c r="E41" s="100"/>
      <c r="F41" s="486">
        <v>0</v>
      </c>
      <c r="G41" s="497"/>
      <c r="H41" s="490">
        <v>0</v>
      </c>
      <c r="I41" s="108"/>
      <c r="J41" s="486">
        <v>-149</v>
      </c>
      <c r="K41" s="100"/>
      <c r="L41" s="486">
        <v>149</v>
      </c>
      <c r="M41" s="1368"/>
      <c r="N41" s="523"/>
    </row>
    <row r="42" spans="1:14" ht="20.25">
      <c r="A42" s="491" t="s">
        <v>2</v>
      </c>
      <c r="B42" s="490">
        <v>0</v>
      </c>
      <c r="C42" s="108"/>
      <c r="D42" s="486">
        <v>8</v>
      </c>
      <c r="E42" s="100"/>
      <c r="F42" s="486">
        <v>-8</v>
      </c>
      <c r="G42" s="497"/>
      <c r="H42" s="490">
        <v>0</v>
      </c>
      <c r="I42" s="108"/>
      <c r="J42" s="486">
        <v>18</v>
      </c>
      <c r="K42" s="100"/>
      <c r="L42" s="486">
        <v>-18</v>
      </c>
      <c r="M42" s="1368"/>
      <c r="N42" s="523"/>
    </row>
    <row r="43" spans="1:14" ht="20.25">
      <c r="A43" s="491" t="s">
        <v>225</v>
      </c>
      <c r="B43" s="490">
        <v>-40</v>
      </c>
      <c r="C43" s="108"/>
      <c r="D43" s="486">
        <v>-42</v>
      </c>
      <c r="E43" s="100"/>
      <c r="F43" s="486">
        <v>2</v>
      </c>
      <c r="G43" s="497"/>
      <c r="H43" s="490">
        <v>-144</v>
      </c>
      <c r="I43" s="108"/>
      <c r="J43" s="511">
        <v>-135</v>
      </c>
      <c r="K43" s="100"/>
      <c r="L43" s="486">
        <v>-9</v>
      </c>
      <c r="M43" s="1368"/>
      <c r="N43" s="523"/>
    </row>
    <row r="44" spans="1:14" ht="20.25">
      <c r="A44" s="491" t="s">
        <v>288</v>
      </c>
      <c r="B44" s="490">
        <v>-38</v>
      </c>
      <c r="C44" s="108"/>
      <c r="D44" s="486">
        <v>-32</v>
      </c>
      <c r="E44" s="100"/>
      <c r="F44" s="486">
        <v>-6</v>
      </c>
      <c r="G44" s="497"/>
      <c r="H44" s="490">
        <v>-76</v>
      </c>
      <c r="I44" s="108"/>
      <c r="J44" s="511">
        <v>-63</v>
      </c>
      <c r="K44" s="100"/>
      <c r="L44" s="486">
        <v>-13</v>
      </c>
      <c r="M44" s="1368"/>
      <c r="N44" s="523"/>
    </row>
    <row r="45" spans="1:14" ht="20.25">
      <c r="A45" s="491" t="s">
        <v>3</v>
      </c>
      <c r="B45" s="490">
        <v>-910</v>
      </c>
      <c r="C45" s="108"/>
      <c r="D45" s="486">
        <v>-882</v>
      </c>
      <c r="E45" s="100"/>
      <c r="F45" s="486">
        <v>-28</v>
      </c>
      <c r="G45" s="497"/>
      <c r="H45" s="490">
        <v>-1793</v>
      </c>
      <c r="I45" s="108"/>
      <c r="J45" s="511">
        <v>-1721</v>
      </c>
      <c r="K45" s="100"/>
      <c r="L45" s="486">
        <v>-72</v>
      </c>
      <c r="M45" s="1368"/>
      <c r="N45" s="523"/>
    </row>
    <row r="46" spans="1:14" ht="20.25">
      <c r="A46" s="491" t="s">
        <v>1</v>
      </c>
      <c r="B46" s="490">
        <v>4</v>
      </c>
      <c r="C46" s="108"/>
      <c r="D46" s="486">
        <v>-7</v>
      </c>
      <c r="E46" s="100"/>
      <c r="F46" s="486">
        <v>11</v>
      </c>
      <c r="G46" s="497"/>
      <c r="H46" s="490">
        <v>-14</v>
      </c>
      <c r="I46" s="108"/>
      <c r="J46" s="511">
        <v>-15</v>
      </c>
      <c r="K46" s="100"/>
      <c r="L46" s="486">
        <v>1</v>
      </c>
      <c r="M46" s="1368"/>
      <c r="N46" s="523"/>
    </row>
    <row r="47" spans="1:14" ht="22.15" customHeight="1" thickBot="1">
      <c r="A47" s="66"/>
      <c r="B47" s="648">
        <v>-409</v>
      </c>
      <c r="C47" s="649"/>
      <c r="D47" s="646">
        <v>-857</v>
      </c>
      <c r="E47" s="100"/>
      <c r="F47" s="502">
        <v>448</v>
      </c>
      <c r="G47" s="647"/>
      <c r="H47" s="648">
        <v>-306</v>
      </c>
      <c r="I47" s="649"/>
      <c r="J47" s="518">
        <v>-350</v>
      </c>
      <c r="K47" s="100"/>
      <c r="L47" s="646">
        <v>44</v>
      </c>
      <c r="M47" s="1368"/>
      <c r="N47" s="523"/>
    </row>
    <row r="48" spans="1:14" ht="20.25">
      <c r="A48" s="1043" t="s">
        <v>425</v>
      </c>
      <c r="B48" s="492">
        <v>609</v>
      </c>
      <c r="C48" s="499"/>
      <c r="D48" s="494">
        <v>-201</v>
      </c>
      <c r="E48" s="100"/>
      <c r="F48" s="494">
        <v>810</v>
      </c>
      <c r="G48" s="497"/>
      <c r="H48" s="492">
        <v>851</v>
      </c>
      <c r="I48" s="496"/>
      <c r="J48" s="515">
        <v>351</v>
      </c>
      <c r="K48" s="487"/>
      <c r="L48" s="494">
        <v>500</v>
      </c>
      <c r="M48" s="1368"/>
    </row>
    <row r="49" spans="1:13" ht="20.25">
      <c r="A49" s="66" t="s">
        <v>256</v>
      </c>
      <c r="B49" s="484">
        <v>789</v>
      </c>
      <c r="C49" s="489"/>
      <c r="D49" s="100">
        <v>651</v>
      </c>
      <c r="E49" s="100"/>
      <c r="F49" s="486">
        <v>138</v>
      </c>
      <c r="G49" s="108"/>
      <c r="H49" s="484">
        <v>547</v>
      </c>
      <c r="I49" s="108"/>
      <c r="J49" s="511">
        <v>99</v>
      </c>
      <c r="K49" s="487"/>
      <c r="L49" s="486">
        <v>448</v>
      </c>
      <c r="M49" s="1368"/>
    </row>
    <row r="50" spans="1:13" ht="21" thickBot="1">
      <c r="A50" s="69" t="s">
        <v>257</v>
      </c>
      <c r="B50" s="528">
        <v>1398</v>
      </c>
      <c r="C50" s="500"/>
      <c r="D50" s="650">
        <v>450</v>
      </c>
      <c r="E50" s="100"/>
      <c r="F50" s="502">
        <v>948</v>
      </c>
      <c r="G50" s="647"/>
      <c r="H50" s="528">
        <v>1398</v>
      </c>
      <c r="I50" s="529"/>
      <c r="J50" s="645">
        <v>450</v>
      </c>
      <c r="K50" s="487"/>
      <c r="L50" s="501">
        <v>948</v>
      </c>
      <c r="M50" s="1368"/>
    </row>
    <row r="51" spans="1:13" ht="21" thickTop="1">
      <c r="A51" s="66" t="s">
        <v>427</v>
      </c>
      <c r="B51" s="490">
        <v>79</v>
      </c>
      <c r="C51" s="489"/>
      <c r="D51" s="486">
        <v>360</v>
      </c>
      <c r="E51" s="100"/>
      <c r="F51" s="486">
        <v>-281</v>
      </c>
      <c r="G51" s="108"/>
      <c r="H51" s="490">
        <v>25</v>
      </c>
      <c r="I51" s="108"/>
      <c r="J51" s="515">
        <v>400</v>
      </c>
      <c r="K51" s="487"/>
      <c r="L51" s="466">
        <v>-375</v>
      </c>
      <c r="M51" s="1368"/>
    </row>
    <row r="52" spans="1:13" ht="20.25">
      <c r="A52" s="62" t="s">
        <v>258</v>
      </c>
      <c r="B52" s="484">
        <v>171</v>
      </c>
      <c r="C52" s="489"/>
      <c r="D52" s="487">
        <v>90</v>
      </c>
      <c r="E52" s="487"/>
      <c r="F52" s="486">
        <v>81</v>
      </c>
      <c r="G52" s="108"/>
      <c r="H52" s="484">
        <v>225</v>
      </c>
      <c r="I52" s="489"/>
      <c r="J52" s="511">
        <v>50</v>
      </c>
      <c r="K52" s="487"/>
      <c r="L52" s="486">
        <v>175</v>
      </c>
      <c r="M52" s="1368"/>
    </row>
    <row r="53" spans="1:13" ht="21" thickBot="1">
      <c r="A53" s="65" t="s">
        <v>259</v>
      </c>
      <c r="B53" s="528">
        <v>250</v>
      </c>
      <c r="C53" s="529"/>
      <c r="D53" s="102">
        <v>450</v>
      </c>
      <c r="E53" s="100"/>
      <c r="F53" s="502">
        <v>-200</v>
      </c>
      <c r="G53" s="498"/>
      <c r="H53" s="528">
        <v>250</v>
      </c>
      <c r="I53" s="529"/>
      <c r="J53" s="522">
        <v>450</v>
      </c>
      <c r="K53" s="100"/>
      <c r="L53" s="502">
        <v>-200</v>
      </c>
      <c r="M53" s="1368"/>
    </row>
    <row r="54" spans="1:13" ht="12" customHeight="1" thickTop="1">
      <c r="A54" s="62"/>
      <c r="B54" s="65"/>
      <c r="C54" s="65"/>
      <c r="D54" s="65"/>
      <c r="E54" s="65"/>
      <c r="F54" s="65"/>
      <c r="G54" s="65"/>
      <c r="H54" s="65"/>
      <c r="I54" s="65"/>
      <c r="J54" s="62"/>
      <c r="K54" s="62"/>
      <c r="L54" s="487"/>
    </row>
    <row r="55" spans="1:13" ht="15" customHeight="1">
      <c r="A55" s="1582"/>
      <c r="B55" s="1582"/>
      <c r="C55" s="1582"/>
      <c r="D55" s="1582"/>
      <c r="E55" s="1582"/>
      <c r="F55" s="1582"/>
      <c r="G55" s="1582"/>
      <c r="H55" s="1582"/>
      <c r="I55" s="1582"/>
      <c r="J55" s="1582"/>
      <c r="K55" s="1582"/>
      <c r="L55" s="1582"/>
    </row>
    <row r="56" spans="1:13" ht="15" customHeight="1">
      <c r="A56" s="124"/>
    </row>
    <row r="57" spans="1:13" ht="15" customHeight="1"/>
    <row r="58" spans="1:13" ht="12.75" customHeight="1"/>
    <row r="59" spans="1:13" ht="12.75" customHeight="1"/>
    <row r="60" spans="1:13" ht="12.75" customHeight="1"/>
    <row r="61" spans="1:13" ht="12.75" customHeight="1"/>
    <row r="62" spans="1:13" ht="12.75" customHeight="1"/>
    <row r="63" spans="1:13" ht="12.75" customHeight="1"/>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sheetData>
  <mergeCells count="1">
    <mergeCell ref="A55:L55"/>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Second Quarter 2024 Page 12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1985" r:id="rId7" name="FPMExcelClientSheetOptionstb1">
          <controlPr defaultSize="0" autoLine="0" autoPict="0" r:id="rId8">
            <anchor moveWithCells="1" sizeWithCells="1">
              <from>
                <xdr:col>0</xdr:col>
                <xdr:colOff>0</xdr:colOff>
                <xdr:row>0</xdr:row>
                <xdr:rowOff>0</xdr:rowOff>
              </from>
              <to>
                <xdr:col>0</xdr:col>
                <xdr:colOff>38100</xdr:colOff>
                <xdr:row>0</xdr:row>
                <xdr:rowOff>0</xdr:rowOff>
              </to>
            </anchor>
          </controlPr>
        </control>
      </mc:Choice>
      <mc:Fallback>
        <control shapeId="4198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L152"/>
  <sheetViews>
    <sheetView showGridLines="0" view="pageBreakPreview" topLeftCell="A7" zoomScale="50" zoomScaleNormal="70" zoomScaleSheetLayoutView="50" zoomScalePageLayoutView="55" workbookViewId="0"/>
  </sheetViews>
  <sheetFormatPr defaultColWidth="9.140625" defaultRowHeight="16.5"/>
  <cols>
    <col min="1" max="1" width="128.42578125" style="61" customWidth="1"/>
    <col min="2" max="2" width="14.7109375" style="58" customWidth="1"/>
    <col min="3" max="3" width="0.7109375" style="61" customWidth="1"/>
    <col min="4" max="4" width="14.7109375" style="61" customWidth="1"/>
    <col min="5" max="5" width="15" style="61" customWidth="1"/>
    <col min="6" max="6" width="1.85546875" style="61" customWidth="1"/>
    <col min="7" max="7" width="14.7109375" style="61" customWidth="1"/>
    <col min="8" max="8" width="1.85546875" style="61" customWidth="1"/>
    <col min="9" max="12" width="14.7109375" style="61" customWidth="1"/>
    <col min="13" max="16384" width="9.140625" style="61"/>
  </cols>
  <sheetData>
    <row r="1" spans="1:12" ht="12" customHeight="1"/>
    <row r="2" spans="1:12" ht="21.75" customHeight="1">
      <c r="A2" s="426"/>
      <c r="B2" s="427"/>
      <c r="C2" s="426"/>
      <c r="D2" s="426"/>
      <c r="E2" s="426"/>
      <c r="F2" s="426"/>
      <c r="G2" s="426"/>
      <c r="H2" s="426"/>
      <c r="I2" s="426"/>
      <c r="J2" s="426"/>
      <c r="K2" s="426"/>
      <c r="L2" s="428" t="s">
        <v>24</v>
      </c>
    </row>
    <row r="3" spans="1:12" ht="23.25">
      <c r="A3" s="426"/>
      <c r="B3" s="427"/>
      <c r="C3" s="426"/>
      <c r="D3" s="426"/>
      <c r="E3" s="426"/>
      <c r="F3" s="426"/>
      <c r="G3" s="426"/>
      <c r="H3" s="426"/>
      <c r="I3" s="426"/>
      <c r="J3" s="426"/>
      <c r="K3" s="426"/>
      <c r="L3" s="428" t="s">
        <v>348</v>
      </c>
    </row>
    <row r="4" spans="1:12" ht="21.75" customHeight="1"/>
    <row r="5" spans="1:12" ht="48.75" customHeight="1" thickBot="1">
      <c r="A5" s="504" t="s">
        <v>79</v>
      </c>
      <c r="B5" s="574" t="s">
        <v>386</v>
      </c>
      <c r="C5" s="506"/>
      <c r="D5" s="574" t="s">
        <v>373</v>
      </c>
      <c r="E5" s="508" t="s">
        <v>372</v>
      </c>
      <c r="F5" s="509"/>
      <c r="G5" s="507" t="s">
        <v>368</v>
      </c>
      <c r="H5" s="506"/>
      <c r="I5" s="507" t="s">
        <v>335</v>
      </c>
      <c r="J5" s="507" t="s">
        <v>334</v>
      </c>
      <c r="K5" s="507" t="s">
        <v>333</v>
      </c>
      <c r="L5" s="508" t="s">
        <v>332</v>
      </c>
    </row>
    <row r="6" spans="1:12" ht="8.25" customHeight="1">
      <c r="A6" s="65"/>
      <c r="B6" s="69"/>
      <c r="C6" s="69"/>
      <c r="D6" s="69"/>
      <c r="E6" s="66"/>
      <c r="F6" s="69"/>
      <c r="G6" s="66"/>
      <c r="H6" s="66"/>
      <c r="I6" s="66"/>
      <c r="J6" s="66"/>
      <c r="K6" s="66"/>
      <c r="L6" s="66"/>
    </row>
    <row r="7" spans="1:12" ht="18" customHeight="1">
      <c r="A7" s="470" t="s">
        <v>89</v>
      </c>
      <c r="B7" s="510">
        <v>1061</v>
      </c>
      <c r="C7" s="71"/>
      <c r="D7" s="510">
        <v>604</v>
      </c>
      <c r="E7" s="511">
        <v>457</v>
      </c>
      <c r="F7" s="71"/>
      <c r="G7" s="511">
        <v>2327</v>
      </c>
      <c r="H7" s="71"/>
      <c r="I7" s="511">
        <v>435</v>
      </c>
      <c r="J7" s="511">
        <v>707</v>
      </c>
      <c r="K7" s="511">
        <v>397</v>
      </c>
      <c r="L7" s="511">
        <v>788</v>
      </c>
    </row>
    <row r="8" spans="1:12" ht="20.25">
      <c r="A8" s="488" t="s">
        <v>287</v>
      </c>
      <c r="B8" s="510"/>
      <c r="C8" s="512"/>
      <c r="D8" s="510"/>
      <c r="E8" s="511"/>
      <c r="F8" s="512"/>
      <c r="G8" s="511"/>
      <c r="H8" s="512"/>
      <c r="I8" s="511"/>
      <c r="J8" s="511"/>
      <c r="K8" s="511"/>
      <c r="L8" s="511"/>
    </row>
    <row r="9" spans="1:12" ht="18" customHeight="1">
      <c r="A9" s="491" t="s">
        <v>22</v>
      </c>
      <c r="B9" s="516">
        <v>251</v>
      </c>
      <c r="C9" s="491"/>
      <c r="D9" s="510">
        <v>22</v>
      </c>
      <c r="E9" s="519">
        <v>229</v>
      </c>
      <c r="F9" s="491"/>
      <c r="G9" s="511">
        <v>200</v>
      </c>
      <c r="H9" s="491"/>
      <c r="I9" s="511">
        <v>41</v>
      </c>
      <c r="J9" s="511">
        <v>10</v>
      </c>
      <c r="K9" s="511">
        <v>100</v>
      </c>
      <c r="L9" s="511">
        <v>49</v>
      </c>
    </row>
    <row r="10" spans="1:12" ht="18" customHeight="1">
      <c r="A10" s="491" t="s">
        <v>21</v>
      </c>
      <c r="B10" s="516">
        <v>2532</v>
      </c>
      <c r="C10" s="491"/>
      <c r="D10" s="510">
        <v>1270</v>
      </c>
      <c r="E10" s="519">
        <v>1262</v>
      </c>
      <c r="F10" s="491"/>
      <c r="G10" s="511">
        <v>4918</v>
      </c>
      <c r="H10" s="491"/>
      <c r="I10" s="511">
        <v>1253</v>
      </c>
      <c r="J10" s="511">
        <v>1232</v>
      </c>
      <c r="K10" s="511">
        <v>1232</v>
      </c>
      <c r="L10" s="511">
        <v>1201</v>
      </c>
    </row>
    <row r="11" spans="1:12" ht="18" customHeight="1">
      <c r="A11" s="663" t="s">
        <v>20</v>
      </c>
      <c r="B11" s="516">
        <v>75</v>
      </c>
      <c r="C11" s="663"/>
      <c r="D11" s="516">
        <v>31</v>
      </c>
      <c r="E11" s="519">
        <v>44</v>
      </c>
      <c r="F11" s="491"/>
      <c r="G11" s="511">
        <v>98</v>
      </c>
      <c r="H11" s="491"/>
      <c r="I11" s="511">
        <v>23</v>
      </c>
      <c r="J11" s="511">
        <v>23</v>
      </c>
      <c r="K11" s="511">
        <v>21</v>
      </c>
      <c r="L11" s="511">
        <v>31</v>
      </c>
    </row>
    <row r="12" spans="1:12" ht="18" customHeight="1">
      <c r="A12" s="491" t="s">
        <v>19</v>
      </c>
      <c r="B12" s="516">
        <v>785</v>
      </c>
      <c r="C12" s="491"/>
      <c r="D12" s="510">
        <v>401</v>
      </c>
      <c r="E12" s="519">
        <v>384</v>
      </c>
      <c r="F12" s="491"/>
      <c r="G12" s="511">
        <v>1408</v>
      </c>
      <c r="H12" s="491"/>
      <c r="I12" s="511">
        <v>374</v>
      </c>
      <c r="J12" s="511">
        <v>358</v>
      </c>
      <c r="K12" s="511">
        <v>346</v>
      </c>
      <c r="L12" s="511">
        <v>330</v>
      </c>
    </row>
    <row r="13" spans="1:12" ht="18" customHeight="1">
      <c r="A13" s="491" t="s">
        <v>235</v>
      </c>
      <c r="B13" s="516">
        <v>73</v>
      </c>
      <c r="C13" s="491"/>
      <c r="D13" s="510">
        <v>60</v>
      </c>
      <c r="E13" s="519">
        <v>13</v>
      </c>
      <c r="F13" s="491"/>
      <c r="G13" s="511">
        <v>143</v>
      </c>
      <c r="H13" s="491"/>
      <c r="I13" s="511">
        <v>109</v>
      </c>
      <c r="J13" s="511">
        <v>0</v>
      </c>
      <c r="K13" s="511">
        <v>0</v>
      </c>
      <c r="L13" s="511">
        <v>34</v>
      </c>
    </row>
    <row r="14" spans="1:12" ht="18" customHeight="1">
      <c r="A14" s="663" t="s">
        <v>374</v>
      </c>
      <c r="B14" s="516">
        <v>8</v>
      </c>
      <c r="C14" s="491"/>
      <c r="D14" s="510">
        <v>2</v>
      </c>
      <c r="E14" s="519">
        <v>6</v>
      </c>
      <c r="F14" s="491"/>
      <c r="G14" s="511">
        <v>-80</v>
      </c>
      <c r="H14" s="491"/>
      <c r="I14" s="511">
        <v>-2</v>
      </c>
      <c r="J14" s="511">
        <v>1</v>
      </c>
      <c r="K14" s="511">
        <v>-79</v>
      </c>
      <c r="L14" s="511">
        <v>0</v>
      </c>
    </row>
    <row r="15" spans="1:12" ht="18" customHeight="1">
      <c r="A15" s="663" t="s">
        <v>367</v>
      </c>
      <c r="B15" s="516">
        <v>93</v>
      </c>
      <c r="C15" s="491"/>
      <c r="D15" s="510">
        <v>93</v>
      </c>
      <c r="E15" s="519">
        <v>0</v>
      </c>
      <c r="F15" s="491"/>
      <c r="G15" s="511">
        <v>581</v>
      </c>
      <c r="H15" s="491"/>
      <c r="I15" s="511">
        <v>204</v>
      </c>
      <c r="J15" s="511">
        <v>0</v>
      </c>
      <c r="K15" s="511">
        <v>377</v>
      </c>
      <c r="L15" s="511">
        <v>0</v>
      </c>
    </row>
    <row r="16" spans="1:12" ht="18" customHeight="1">
      <c r="A16" s="663" t="s">
        <v>18</v>
      </c>
      <c r="B16" s="516">
        <v>397</v>
      </c>
      <c r="C16" s="491"/>
      <c r="D16" s="510">
        <v>231</v>
      </c>
      <c r="E16" s="519">
        <v>166</v>
      </c>
      <c r="F16" s="491"/>
      <c r="G16" s="511">
        <v>996</v>
      </c>
      <c r="H16" s="491"/>
      <c r="I16" s="511">
        <v>210</v>
      </c>
      <c r="J16" s="511">
        <v>243</v>
      </c>
      <c r="K16" s="511">
        <v>273</v>
      </c>
      <c r="L16" s="511">
        <v>270</v>
      </c>
    </row>
    <row r="17" spans="1:12" ht="18" customHeight="1">
      <c r="A17" s="663" t="s">
        <v>17</v>
      </c>
      <c r="B17" s="516">
        <v>-28</v>
      </c>
      <c r="C17" s="491"/>
      <c r="D17" s="510">
        <v>-10</v>
      </c>
      <c r="E17" s="519">
        <v>-18</v>
      </c>
      <c r="F17" s="491"/>
      <c r="G17" s="511">
        <v>-52</v>
      </c>
      <c r="H17" s="491"/>
      <c r="I17" s="511">
        <v>-12</v>
      </c>
      <c r="J17" s="511">
        <v>-12</v>
      </c>
      <c r="K17" s="511">
        <v>-13</v>
      </c>
      <c r="L17" s="511">
        <v>-15</v>
      </c>
    </row>
    <row r="18" spans="1:12" ht="18" customHeight="1">
      <c r="A18" s="663" t="s">
        <v>16</v>
      </c>
      <c r="B18" s="516">
        <v>-31</v>
      </c>
      <c r="C18" s="491"/>
      <c r="D18" s="510">
        <v>-15</v>
      </c>
      <c r="E18" s="519">
        <v>-16</v>
      </c>
      <c r="F18" s="491"/>
      <c r="G18" s="511">
        <v>-64</v>
      </c>
      <c r="H18" s="491"/>
      <c r="I18" s="511">
        <v>-16</v>
      </c>
      <c r="J18" s="511">
        <v>-16</v>
      </c>
      <c r="K18" s="511">
        <v>-17</v>
      </c>
      <c r="L18" s="511">
        <v>-15</v>
      </c>
    </row>
    <row r="19" spans="1:12" ht="18" customHeight="1">
      <c r="A19" s="663" t="s">
        <v>15</v>
      </c>
      <c r="B19" s="516">
        <v>-144</v>
      </c>
      <c r="C19" s="491"/>
      <c r="D19" s="510">
        <v>-98</v>
      </c>
      <c r="E19" s="519">
        <v>-46</v>
      </c>
      <c r="F19" s="491"/>
      <c r="G19" s="511">
        <v>-178</v>
      </c>
      <c r="H19" s="491"/>
      <c r="I19" s="511">
        <v>-59</v>
      </c>
      <c r="J19" s="511">
        <v>-55</v>
      </c>
      <c r="K19" s="511">
        <v>-39</v>
      </c>
      <c r="L19" s="511">
        <v>-25</v>
      </c>
    </row>
    <row r="20" spans="1:12" ht="18" customHeight="1">
      <c r="A20" s="663" t="s">
        <v>14</v>
      </c>
      <c r="B20" s="516">
        <v>-835</v>
      </c>
      <c r="C20" s="491"/>
      <c r="D20" s="510">
        <v>-387</v>
      </c>
      <c r="E20" s="519">
        <v>-448</v>
      </c>
      <c r="F20" s="491"/>
      <c r="G20" s="511">
        <v>-1486</v>
      </c>
      <c r="H20" s="491"/>
      <c r="I20" s="511">
        <v>-326</v>
      </c>
      <c r="J20" s="511">
        <v>-451</v>
      </c>
      <c r="K20" s="511">
        <v>-270</v>
      </c>
      <c r="L20" s="511">
        <v>-439</v>
      </c>
    </row>
    <row r="21" spans="1:12" ht="18" customHeight="1">
      <c r="A21" s="663" t="s">
        <v>13</v>
      </c>
      <c r="B21" s="516">
        <v>-466</v>
      </c>
      <c r="C21" s="491"/>
      <c r="D21" s="510">
        <v>-131</v>
      </c>
      <c r="E21" s="519">
        <v>-335</v>
      </c>
      <c r="F21" s="491"/>
      <c r="G21" s="511">
        <v>-700</v>
      </c>
      <c r="H21" s="491"/>
      <c r="I21" s="511">
        <v>-169</v>
      </c>
      <c r="J21" s="511">
        <v>-167</v>
      </c>
      <c r="K21" s="511">
        <v>-200</v>
      </c>
      <c r="L21" s="511">
        <v>-164</v>
      </c>
    </row>
    <row r="22" spans="1:12" ht="18" customHeight="1">
      <c r="A22" s="663" t="s">
        <v>187</v>
      </c>
      <c r="B22" s="516">
        <v>-26</v>
      </c>
      <c r="C22" s="491"/>
      <c r="D22" s="510">
        <v>-11</v>
      </c>
      <c r="E22" s="519">
        <v>-15</v>
      </c>
      <c r="F22" s="491"/>
      <c r="G22" s="511">
        <v>-8</v>
      </c>
      <c r="H22" s="491"/>
      <c r="I22" s="511">
        <v>-3</v>
      </c>
      <c r="J22" s="511">
        <v>0</v>
      </c>
      <c r="K22" s="511">
        <v>-5</v>
      </c>
      <c r="L22" s="511">
        <v>0</v>
      </c>
    </row>
    <row r="23" spans="1:12" ht="18" customHeight="1">
      <c r="A23" s="663" t="s">
        <v>238</v>
      </c>
      <c r="B23" s="516">
        <v>56</v>
      </c>
      <c r="C23" s="491"/>
      <c r="D23" s="510">
        <v>28</v>
      </c>
      <c r="E23" s="519">
        <v>28</v>
      </c>
      <c r="F23" s="491"/>
      <c r="G23" s="511">
        <v>-11</v>
      </c>
      <c r="H23" s="491"/>
      <c r="I23" s="511">
        <v>-81</v>
      </c>
      <c r="J23" s="511">
        <v>-8</v>
      </c>
      <c r="K23" s="511">
        <v>33</v>
      </c>
      <c r="L23" s="511">
        <v>45</v>
      </c>
    </row>
    <row r="24" spans="1:12" ht="18.75" customHeight="1">
      <c r="A24" s="663" t="s">
        <v>240</v>
      </c>
      <c r="B24" s="516">
        <v>107</v>
      </c>
      <c r="C24" s="491"/>
      <c r="D24" s="510">
        <v>50</v>
      </c>
      <c r="E24" s="519">
        <v>57</v>
      </c>
      <c r="F24" s="491"/>
      <c r="G24" s="511">
        <v>-46</v>
      </c>
      <c r="H24" s="511"/>
      <c r="I24" s="511">
        <v>-127</v>
      </c>
      <c r="J24" s="511">
        <v>16</v>
      </c>
      <c r="K24" s="511">
        <v>24</v>
      </c>
      <c r="L24" s="511">
        <v>41</v>
      </c>
    </row>
    <row r="25" spans="1:12" ht="20.25" customHeight="1" thickBot="1">
      <c r="A25" s="663" t="s">
        <v>12</v>
      </c>
      <c r="B25" s="516">
        <v>-639</v>
      </c>
      <c r="C25" s="663"/>
      <c r="D25" s="1450">
        <v>-3</v>
      </c>
      <c r="E25" s="519">
        <v>-636</v>
      </c>
      <c r="F25" s="491"/>
      <c r="G25" s="511">
        <v>-100</v>
      </c>
      <c r="H25" s="491"/>
      <c r="I25" s="511">
        <v>519</v>
      </c>
      <c r="J25" s="511">
        <v>80</v>
      </c>
      <c r="K25" s="511">
        <v>185</v>
      </c>
      <c r="L25" s="511">
        <v>-884</v>
      </c>
    </row>
    <row r="26" spans="1:12" ht="21" customHeight="1">
      <c r="A26" s="664" t="s">
        <v>11</v>
      </c>
      <c r="B26" s="662">
        <v>3269</v>
      </c>
      <c r="C26" s="1317"/>
      <c r="D26" s="516">
        <v>2137</v>
      </c>
      <c r="E26" s="1318">
        <v>1132</v>
      </c>
      <c r="F26" s="514"/>
      <c r="G26" s="515">
        <v>7946</v>
      </c>
      <c r="H26" s="467"/>
      <c r="I26" s="515">
        <v>2373</v>
      </c>
      <c r="J26" s="515">
        <v>1961</v>
      </c>
      <c r="K26" s="515">
        <v>2365</v>
      </c>
      <c r="L26" s="515">
        <v>1247</v>
      </c>
    </row>
    <row r="27" spans="1:12" ht="18" customHeight="1">
      <c r="A27" s="663" t="s">
        <v>10</v>
      </c>
      <c r="B27" s="516">
        <v>-1980</v>
      </c>
      <c r="C27" s="663"/>
      <c r="D27" s="516">
        <v>-978</v>
      </c>
      <c r="E27" s="519">
        <v>-1002</v>
      </c>
      <c r="F27" s="491"/>
      <c r="G27" s="511">
        <v>-4581</v>
      </c>
      <c r="H27" s="491"/>
      <c r="I27" s="511">
        <v>-1029</v>
      </c>
      <c r="J27" s="511">
        <v>-1159</v>
      </c>
      <c r="K27" s="511">
        <v>-1307</v>
      </c>
      <c r="L27" s="511">
        <v>-1086</v>
      </c>
    </row>
    <row r="28" spans="1:12" ht="18" customHeight="1">
      <c r="A28" s="663" t="s">
        <v>9</v>
      </c>
      <c r="B28" s="516">
        <v>-91</v>
      </c>
      <c r="C28" s="663"/>
      <c r="D28" s="510">
        <v>-45</v>
      </c>
      <c r="E28" s="519">
        <v>-46</v>
      </c>
      <c r="F28" s="491"/>
      <c r="G28" s="511">
        <v>-182</v>
      </c>
      <c r="H28" s="491"/>
      <c r="I28" s="511">
        <v>-46</v>
      </c>
      <c r="J28" s="511">
        <v>-35</v>
      </c>
      <c r="K28" s="511">
        <v>-46</v>
      </c>
      <c r="L28" s="511">
        <v>-55</v>
      </c>
    </row>
    <row r="29" spans="1:12" ht="18" customHeight="1">
      <c r="A29" s="663" t="s">
        <v>182</v>
      </c>
      <c r="B29" s="516">
        <v>-42</v>
      </c>
      <c r="C29" s="110"/>
      <c r="D29" s="510">
        <v>-28</v>
      </c>
      <c r="E29" s="519">
        <v>-14</v>
      </c>
      <c r="F29" s="71"/>
      <c r="G29" s="511">
        <v>-47</v>
      </c>
      <c r="H29" s="71"/>
      <c r="I29" s="511">
        <v>-12</v>
      </c>
      <c r="J29" s="511">
        <v>-13</v>
      </c>
      <c r="K29" s="511">
        <v>-1</v>
      </c>
      <c r="L29" s="511">
        <v>-21</v>
      </c>
    </row>
    <row r="30" spans="1:12" ht="20.25" customHeight="1" thickBot="1">
      <c r="A30" s="663" t="s">
        <v>187</v>
      </c>
      <c r="B30" s="516">
        <v>26</v>
      </c>
      <c r="C30" s="663"/>
      <c r="D30" s="1451">
        <v>11</v>
      </c>
      <c r="E30" s="519">
        <v>15</v>
      </c>
      <c r="F30" s="491"/>
      <c r="G30" s="511">
        <v>8</v>
      </c>
      <c r="H30" s="491"/>
      <c r="I30" s="511">
        <v>3</v>
      </c>
      <c r="J30" s="511">
        <v>0</v>
      </c>
      <c r="K30" s="511">
        <v>5</v>
      </c>
      <c r="L30" s="511">
        <v>0</v>
      </c>
    </row>
    <row r="31" spans="1:12" ht="20.25" customHeight="1">
      <c r="A31" s="664" t="s">
        <v>193</v>
      </c>
      <c r="B31" s="662">
        <v>1182</v>
      </c>
      <c r="C31" s="1317"/>
      <c r="D31" s="510">
        <v>1097</v>
      </c>
      <c r="E31" s="1318">
        <v>85</v>
      </c>
      <c r="F31" s="514"/>
      <c r="G31" s="515">
        <v>3144</v>
      </c>
      <c r="H31" s="467"/>
      <c r="I31" s="515">
        <v>1289</v>
      </c>
      <c r="J31" s="515">
        <v>754</v>
      </c>
      <c r="K31" s="515">
        <v>1016</v>
      </c>
      <c r="L31" s="515">
        <v>85</v>
      </c>
    </row>
    <row r="32" spans="1:12" ht="20.25">
      <c r="A32" s="663" t="s">
        <v>8</v>
      </c>
      <c r="B32" s="516">
        <v>-517</v>
      </c>
      <c r="C32" s="491"/>
      <c r="D32" s="510">
        <v>-435</v>
      </c>
      <c r="E32" s="519">
        <v>-82</v>
      </c>
      <c r="F32" s="491"/>
      <c r="G32" s="511">
        <v>-222</v>
      </c>
      <c r="H32" s="491"/>
      <c r="I32" s="511">
        <v>-2</v>
      </c>
      <c r="J32" s="511">
        <v>1</v>
      </c>
      <c r="K32" s="511">
        <v>-196</v>
      </c>
      <c r="L32" s="511">
        <v>-25</v>
      </c>
    </row>
    <row r="33" spans="1:12" ht="20.25">
      <c r="A33" s="663" t="s">
        <v>7</v>
      </c>
      <c r="B33" s="516">
        <v>0</v>
      </c>
      <c r="C33" s="491"/>
      <c r="D33" s="510">
        <v>0</v>
      </c>
      <c r="E33" s="519">
        <v>0</v>
      </c>
      <c r="F33" s="491"/>
      <c r="G33" s="511">
        <v>209</v>
      </c>
      <c r="H33" s="491"/>
      <c r="I33" s="511">
        <v>0</v>
      </c>
      <c r="J33" s="511">
        <v>1</v>
      </c>
      <c r="K33" s="511">
        <v>208</v>
      </c>
      <c r="L33" s="511">
        <v>0</v>
      </c>
    </row>
    <row r="34" spans="1:12" ht="20.25">
      <c r="A34" s="663" t="s">
        <v>187</v>
      </c>
      <c r="B34" s="516">
        <v>-26</v>
      </c>
      <c r="C34" s="491"/>
      <c r="D34" s="510">
        <v>-11</v>
      </c>
      <c r="E34" s="519">
        <v>-15</v>
      </c>
      <c r="F34" s="491"/>
      <c r="G34" s="511">
        <v>-8</v>
      </c>
      <c r="H34" s="491"/>
      <c r="I34" s="511">
        <v>-3</v>
      </c>
      <c r="J34" s="511">
        <v>0</v>
      </c>
      <c r="K34" s="511">
        <v>-5</v>
      </c>
      <c r="L34" s="511">
        <v>0</v>
      </c>
    </row>
    <row r="35" spans="1:12" ht="20.25">
      <c r="A35" s="663" t="s">
        <v>428</v>
      </c>
      <c r="B35" s="516">
        <v>250</v>
      </c>
      <c r="C35" s="491"/>
      <c r="D35" s="510">
        <v>-50</v>
      </c>
      <c r="E35" s="519">
        <v>300</v>
      </c>
      <c r="F35" s="491"/>
      <c r="G35" s="511">
        <v>-1000</v>
      </c>
      <c r="H35" s="491"/>
      <c r="I35" s="511">
        <v>-1000</v>
      </c>
      <c r="J35" s="511">
        <v>0</v>
      </c>
      <c r="K35" s="511">
        <v>0</v>
      </c>
      <c r="L35" s="511">
        <v>0</v>
      </c>
    </row>
    <row r="36" spans="1:12" ht="20.25">
      <c r="A36" s="663" t="s">
        <v>303</v>
      </c>
      <c r="B36" s="516">
        <v>-518</v>
      </c>
      <c r="C36" s="491"/>
      <c r="D36" s="510">
        <v>-414</v>
      </c>
      <c r="E36" s="519">
        <v>-104</v>
      </c>
      <c r="F36" s="491"/>
      <c r="G36" s="511">
        <v>-183</v>
      </c>
      <c r="H36" s="491"/>
      <c r="I36" s="511">
        <v>-24</v>
      </c>
      <c r="J36" s="511">
        <v>-3</v>
      </c>
      <c r="K36" s="511">
        <v>-145</v>
      </c>
      <c r="L36" s="511">
        <v>-11</v>
      </c>
    </row>
    <row r="37" spans="1:12" ht="20.25">
      <c r="A37" s="663" t="s">
        <v>6</v>
      </c>
      <c r="B37" s="516">
        <v>-21</v>
      </c>
      <c r="C37" s="663"/>
      <c r="D37" s="510">
        <v>-11</v>
      </c>
      <c r="E37" s="519">
        <v>-10</v>
      </c>
      <c r="F37" s="491"/>
      <c r="G37" s="511">
        <v>-4</v>
      </c>
      <c r="H37" s="491"/>
      <c r="I37" s="511">
        <v>-3</v>
      </c>
      <c r="J37" s="511">
        <v>-16</v>
      </c>
      <c r="K37" s="511">
        <v>-16</v>
      </c>
      <c r="L37" s="511">
        <v>31</v>
      </c>
    </row>
    <row r="38" spans="1:12" ht="20.25">
      <c r="A38" s="663" t="s">
        <v>424</v>
      </c>
      <c r="B38" s="516">
        <v>1383</v>
      </c>
      <c r="C38" s="663"/>
      <c r="D38" s="510">
        <v>404</v>
      </c>
      <c r="E38" s="519">
        <v>979</v>
      </c>
      <c r="F38" s="491"/>
      <c r="G38" s="511">
        <v>-646</v>
      </c>
      <c r="H38" s="491"/>
      <c r="I38" s="511">
        <v>-162</v>
      </c>
      <c r="J38" s="511">
        <v>-300</v>
      </c>
      <c r="K38" s="511">
        <v>-101</v>
      </c>
      <c r="L38" s="511">
        <v>-83</v>
      </c>
    </row>
    <row r="39" spans="1:12" ht="20.25">
      <c r="A39" s="663" t="s">
        <v>366</v>
      </c>
      <c r="B39" s="516">
        <v>0</v>
      </c>
      <c r="C39" s="663"/>
      <c r="D39" s="510">
        <v>0</v>
      </c>
      <c r="E39" s="519">
        <v>0</v>
      </c>
      <c r="F39" s="491"/>
      <c r="G39" s="511">
        <v>0</v>
      </c>
      <c r="H39" s="491"/>
      <c r="I39" s="511">
        <v>0</v>
      </c>
      <c r="J39" s="511">
        <v>0</v>
      </c>
      <c r="K39" s="511">
        <v>-500</v>
      </c>
      <c r="L39" s="511">
        <v>500</v>
      </c>
    </row>
    <row r="40" spans="1:12" ht="20.25">
      <c r="A40" s="663" t="s">
        <v>5</v>
      </c>
      <c r="B40" s="516">
        <v>3808</v>
      </c>
      <c r="C40" s="663"/>
      <c r="D40" s="510">
        <v>1617</v>
      </c>
      <c r="E40" s="519">
        <v>2191</v>
      </c>
      <c r="F40" s="491"/>
      <c r="G40" s="519">
        <v>5195</v>
      </c>
      <c r="H40" s="491"/>
      <c r="I40" s="511">
        <v>1331</v>
      </c>
      <c r="J40" s="511">
        <v>1161</v>
      </c>
      <c r="K40" s="511">
        <v>1199</v>
      </c>
      <c r="L40" s="511">
        <v>1504</v>
      </c>
    </row>
    <row r="41" spans="1:12" ht="20.25">
      <c r="A41" s="663" t="s">
        <v>4</v>
      </c>
      <c r="B41" s="516">
        <v>-2638</v>
      </c>
      <c r="C41" s="663"/>
      <c r="D41" s="510">
        <v>-525</v>
      </c>
      <c r="E41" s="519">
        <v>-2113</v>
      </c>
      <c r="F41" s="491"/>
      <c r="G41" s="511">
        <v>-1858</v>
      </c>
      <c r="H41" s="491"/>
      <c r="I41" s="511">
        <v>-293</v>
      </c>
      <c r="J41" s="511">
        <v>-920</v>
      </c>
      <c r="K41" s="511">
        <v>-346</v>
      </c>
      <c r="L41" s="511">
        <v>-299</v>
      </c>
    </row>
    <row r="42" spans="1:12" ht="20.25">
      <c r="A42" s="491" t="s">
        <v>358</v>
      </c>
      <c r="B42" s="516">
        <v>0</v>
      </c>
      <c r="C42" s="663"/>
      <c r="D42" s="510">
        <v>0</v>
      </c>
      <c r="E42" s="519">
        <v>0</v>
      </c>
      <c r="F42" s="491"/>
      <c r="G42" s="511">
        <v>-149</v>
      </c>
      <c r="H42" s="491"/>
      <c r="I42" s="511">
        <v>0</v>
      </c>
      <c r="J42" s="511">
        <v>0</v>
      </c>
      <c r="K42" s="511">
        <v>0</v>
      </c>
      <c r="L42" s="511">
        <v>-149</v>
      </c>
    </row>
    <row r="43" spans="1:12" ht="20.25">
      <c r="A43" s="663" t="s">
        <v>2</v>
      </c>
      <c r="B43" s="516">
        <v>0</v>
      </c>
      <c r="C43" s="663"/>
      <c r="D43" s="510">
        <v>0</v>
      </c>
      <c r="E43" s="519">
        <v>0</v>
      </c>
      <c r="F43" s="491"/>
      <c r="G43" s="511">
        <v>18</v>
      </c>
      <c r="H43" s="491"/>
      <c r="I43" s="511">
        <v>0</v>
      </c>
      <c r="J43" s="511">
        <v>0</v>
      </c>
      <c r="K43" s="511">
        <v>8</v>
      </c>
      <c r="L43" s="511">
        <v>10</v>
      </c>
    </row>
    <row r="44" spans="1:12" ht="20.25">
      <c r="A44" s="491" t="s">
        <v>225</v>
      </c>
      <c r="B44" s="516">
        <v>-144</v>
      </c>
      <c r="C44" s="663"/>
      <c r="D44" s="510">
        <v>-40</v>
      </c>
      <c r="E44" s="519">
        <v>-104</v>
      </c>
      <c r="F44" s="491"/>
      <c r="G44" s="511">
        <v>-223</v>
      </c>
      <c r="H44" s="491"/>
      <c r="I44" s="511">
        <v>-44</v>
      </c>
      <c r="J44" s="511">
        <v>-44</v>
      </c>
      <c r="K44" s="511">
        <v>-42</v>
      </c>
      <c r="L44" s="511">
        <v>-93</v>
      </c>
    </row>
    <row r="45" spans="1:12" ht="20.25">
      <c r="A45" s="491" t="s">
        <v>288</v>
      </c>
      <c r="B45" s="516">
        <v>-76</v>
      </c>
      <c r="C45" s="663"/>
      <c r="D45" s="510">
        <v>-38</v>
      </c>
      <c r="E45" s="519">
        <v>-38</v>
      </c>
      <c r="F45" s="491"/>
      <c r="G45" s="511">
        <v>-140</v>
      </c>
      <c r="H45" s="491"/>
      <c r="I45" s="511">
        <v>-50</v>
      </c>
      <c r="J45" s="511">
        <v>-27</v>
      </c>
      <c r="K45" s="511">
        <v>-32</v>
      </c>
      <c r="L45" s="511">
        <v>-31</v>
      </c>
    </row>
    <row r="46" spans="1:12" ht="20.25">
      <c r="A46" s="491" t="s">
        <v>3</v>
      </c>
      <c r="B46" s="516">
        <v>-1793</v>
      </c>
      <c r="C46" s="663"/>
      <c r="D46" s="510">
        <v>-910</v>
      </c>
      <c r="E46" s="519">
        <v>-883</v>
      </c>
      <c r="F46" s="491"/>
      <c r="G46" s="511">
        <v>-3486</v>
      </c>
      <c r="H46" s="491"/>
      <c r="I46" s="511">
        <v>-882</v>
      </c>
      <c r="J46" s="511">
        <v>-883</v>
      </c>
      <c r="K46" s="511">
        <v>-882</v>
      </c>
      <c r="L46" s="511">
        <v>-839</v>
      </c>
    </row>
    <row r="47" spans="1:12" ht="20.25">
      <c r="A47" s="491" t="s">
        <v>1</v>
      </c>
      <c r="B47" s="516">
        <v>-14</v>
      </c>
      <c r="C47" s="663"/>
      <c r="D47" s="510">
        <v>4</v>
      </c>
      <c r="E47" s="519">
        <v>-18</v>
      </c>
      <c r="F47" s="66"/>
      <c r="G47" s="511">
        <v>-24</v>
      </c>
      <c r="H47" s="66"/>
      <c r="I47" s="511">
        <v>-4</v>
      </c>
      <c r="J47" s="511">
        <v>-5</v>
      </c>
      <c r="K47" s="511">
        <v>-7</v>
      </c>
      <c r="L47" s="511">
        <v>-8</v>
      </c>
    </row>
    <row r="48" spans="1:12" ht="22.5" customHeight="1" thickBot="1">
      <c r="A48" s="66"/>
      <c r="B48" s="517">
        <v>-306</v>
      </c>
      <c r="C48" s="66"/>
      <c r="D48" s="517">
        <v>-409</v>
      </c>
      <c r="E48" s="518">
        <v>103</v>
      </c>
      <c r="F48" s="66"/>
      <c r="G48" s="518">
        <v>-2521</v>
      </c>
      <c r="H48" s="66"/>
      <c r="I48" s="518">
        <v>-1136</v>
      </c>
      <c r="J48" s="518">
        <v>-1035</v>
      </c>
      <c r="K48" s="518">
        <v>-857</v>
      </c>
      <c r="L48" s="518">
        <v>507</v>
      </c>
    </row>
    <row r="49" spans="1:12" ht="20.25">
      <c r="A49" s="665" t="s">
        <v>425</v>
      </c>
      <c r="B49" s="513">
        <v>851</v>
      </c>
      <c r="C49" s="66"/>
      <c r="D49" s="513">
        <v>609</v>
      </c>
      <c r="E49" s="515">
        <v>242</v>
      </c>
      <c r="F49" s="66"/>
      <c r="G49" s="515">
        <v>448</v>
      </c>
      <c r="H49" s="515"/>
      <c r="I49" s="515">
        <v>-22</v>
      </c>
      <c r="J49" s="515">
        <v>119</v>
      </c>
      <c r="K49" s="515">
        <v>-201</v>
      </c>
      <c r="L49" s="515">
        <v>552</v>
      </c>
    </row>
    <row r="50" spans="1:12" ht="20.25">
      <c r="A50" s="74" t="s">
        <v>256</v>
      </c>
      <c r="B50" s="516">
        <v>547</v>
      </c>
      <c r="C50" s="74"/>
      <c r="D50" s="516">
        <v>789</v>
      </c>
      <c r="E50" s="519">
        <v>547</v>
      </c>
      <c r="F50" s="66"/>
      <c r="G50" s="511">
        <v>99</v>
      </c>
      <c r="H50" s="66"/>
      <c r="I50" s="511">
        <v>569</v>
      </c>
      <c r="J50" s="511">
        <v>450</v>
      </c>
      <c r="K50" s="511">
        <v>651</v>
      </c>
      <c r="L50" s="511">
        <v>99</v>
      </c>
    </row>
    <row r="51" spans="1:12" ht="21" thickBot="1">
      <c r="A51" s="73" t="s">
        <v>257</v>
      </c>
      <c r="B51" s="520">
        <v>1398</v>
      </c>
      <c r="C51" s="73"/>
      <c r="D51" s="520">
        <v>1398</v>
      </c>
      <c r="E51" s="521">
        <v>789</v>
      </c>
      <c r="F51" s="69"/>
      <c r="G51" s="645">
        <v>547</v>
      </c>
      <c r="H51" s="66"/>
      <c r="I51" s="645">
        <v>547</v>
      </c>
      <c r="J51" s="645">
        <v>569</v>
      </c>
      <c r="K51" s="645">
        <v>450</v>
      </c>
      <c r="L51" s="645">
        <v>651</v>
      </c>
    </row>
    <row r="52" spans="1:12" ht="20.25">
      <c r="A52" s="74" t="s">
        <v>426</v>
      </c>
      <c r="B52" s="513">
        <v>25</v>
      </c>
      <c r="C52" s="74"/>
      <c r="D52" s="513">
        <v>79</v>
      </c>
      <c r="E52" s="515">
        <v>-54</v>
      </c>
      <c r="F52" s="66"/>
      <c r="G52" s="515">
        <v>175</v>
      </c>
      <c r="H52" s="66"/>
      <c r="I52" s="515">
        <v>175</v>
      </c>
      <c r="J52" s="515">
        <v>-400</v>
      </c>
      <c r="K52" s="515">
        <v>360</v>
      </c>
      <c r="L52" s="515">
        <v>40</v>
      </c>
    </row>
    <row r="53" spans="1:12" ht="20.25">
      <c r="A53" s="74" t="s">
        <v>258</v>
      </c>
      <c r="B53" s="516">
        <v>225</v>
      </c>
      <c r="C53" s="74"/>
      <c r="D53" s="516">
        <v>171</v>
      </c>
      <c r="E53" s="519">
        <v>225</v>
      </c>
      <c r="F53" s="66"/>
      <c r="G53" s="511">
        <v>50</v>
      </c>
      <c r="H53" s="66"/>
      <c r="I53" s="511">
        <v>50</v>
      </c>
      <c r="J53" s="511">
        <v>450</v>
      </c>
      <c r="K53" s="511">
        <v>90</v>
      </c>
      <c r="L53" s="511">
        <v>50</v>
      </c>
    </row>
    <row r="54" spans="1:12" ht="21" thickBot="1">
      <c r="A54" s="65" t="s">
        <v>259</v>
      </c>
      <c r="B54" s="520">
        <v>250</v>
      </c>
      <c r="C54" s="73"/>
      <c r="D54" s="520">
        <v>250</v>
      </c>
      <c r="E54" s="521">
        <v>171</v>
      </c>
      <c r="F54" s="65"/>
      <c r="G54" s="522">
        <v>225</v>
      </c>
      <c r="H54" s="66"/>
      <c r="I54" s="522">
        <v>225</v>
      </c>
      <c r="J54" s="522">
        <v>50</v>
      </c>
      <c r="K54" s="522">
        <v>450</v>
      </c>
      <c r="L54" s="522">
        <v>90</v>
      </c>
    </row>
    <row r="55" spans="1:12" ht="20.25">
      <c r="A55" s="65"/>
      <c r="B55" s="516"/>
      <c r="C55" s="73"/>
      <c r="D55" s="519"/>
      <c r="E55" s="519"/>
      <c r="F55" s="65"/>
      <c r="G55" s="619"/>
      <c r="H55" s="66"/>
      <c r="I55" s="619"/>
      <c r="J55" s="619"/>
      <c r="K55" s="619"/>
      <c r="L55" s="619"/>
    </row>
    <row r="56" spans="1:12" ht="15" customHeight="1">
      <c r="A56" s="1582"/>
      <c r="B56" s="1582"/>
      <c r="C56" s="1582"/>
      <c r="D56" s="1582"/>
      <c r="E56" s="1582"/>
      <c r="F56" s="1582"/>
      <c r="G56" s="1582"/>
      <c r="H56" s="1582"/>
      <c r="I56" s="1582"/>
      <c r="J56" s="1582"/>
      <c r="K56" s="1582"/>
      <c r="L56" s="1582"/>
    </row>
    <row r="57" spans="1:12" ht="18" customHeight="1">
      <c r="A57" s="124"/>
      <c r="B57" s="432"/>
      <c r="C57" s="124"/>
      <c r="D57" s="124"/>
      <c r="E57" s="124"/>
      <c r="F57" s="124"/>
      <c r="G57" s="124"/>
      <c r="H57" s="124"/>
      <c r="I57" s="124"/>
      <c r="J57" s="124"/>
      <c r="K57" s="124"/>
      <c r="L57" s="124"/>
    </row>
    <row r="58" spans="1:12" ht="12.75" customHeight="1"/>
    <row r="59" spans="1:12" ht="12.75" customHeight="1"/>
    <row r="60" spans="1:12" ht="12.75" customHeight="1"/>
    <row r="61" spans="1:12" ht="12.75" customHeight="1"/>
    <row r="62" spans="1:12" ht="12.75" customHeight="1"/>
    <row r="63" spans="1:12" ht="12.75" customHeight="1"/>
    <row r="64" spans="1: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sheetData>
  <mergeCells count="1">
    <mergeCell ref="A56:L56"/>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Second Quarter 2024 Page 13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683B-2241-42A8-A692-48D926F1C37C}">
  <dimension ref="A1"/>
  <sheetViews>
    <sheetView view="pageBreakPreview" zoomScaleNormal="100" zoomScaleSheetLayoutView="100" workbookViewId="0">
      <selection activeCell="A39" sqref="A39"/>
    </sheetView>
  </sheetViews>
  <sheetFormatPr defaultRowHeight="12.75"/>
  <sheetData/>
  <pageMargins left="0.7" right="0.7" top="0.75" bottom="0.7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FBBA-A474-4956-897E-D930631509CD}">
  <dimension ref="A1"/>
  <sheetViews>
    <sheetView view="pageBreakPreview" zoomScaleNormal="100" zoomScaleSheetLayoutView="100" workbookViewId="0">
      <selection activeCell="A39" sqref="A39"/>
    </sheetView>
  </sheetViews>
  <sheetFormatPr defaultRowHeight="12.75"/>
  <sheetData/>
  <pageMargins left="0.7" right="0.7" top="0.75" bottom="0.75" header="0.3" footer="0.3"/>
  <pageSetup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51ED-0FC1-4A51-BA09-713850A60432}">
  <dimension ref="A1"/>
  <sheetViews>
    <sheetView view="pageBreakPreview" zoomScaleNormal="100" zoomScaleSheetLayoutView="100" workbookViewId="0">
      <selection activeCell="A39" sqref="A39"/>
    </sheetView>
  </sheetViews>
  <sheetFormatPr defaultRowHeight="12.75"/>
  <sheetData/>
  <pageMargins left="0.7" right="0.7" top="0.75" bottom="0.75" header="0.3" footer="0.3"/>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6028-D7B5-49E7-8586-F87C32CDA362}">
  <dimension ref="A1"/>
  <sheetViews>
    <sheetView view="pageBreakPreview" zoomScaleNormal="100" zoomScaleSheetLayoutView="100" workbookViewId="0">
      <selection activeCell="A39" sqref="A39"/>
    </sheetView>
  </sheetViews>
  <sheetFormatPr defaultRowHeight="12.75"/>
  <sheetData/>
  <pageMargins left="0.7" right="0.7"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584B1-D019-4C95-9681-3C7F1BFDA8E5}">
  <dimension ref="A1"/>
  <sheetViews>
    <sheetView view="pageBreakPreview" zoomScaleNormal="100" zoomScaleSheetLayoutView="100" workbookViewId="0">
      <selection activeCell="A39" sqref="A39"/>
    </sheetView>
  </sheetViews>
  <sheetFormatPr defaultRowHeight="12.75"/>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R64"/>
  <sheetViews>
    <sheetView showGridLines="0" view="pageBreakPreview" zoomScale="50" zoomScaleNormal="50" zoomScaleSheetLayoutView="50" zoomScalePageLayoutView="42" workbookViewId="0"/>
  </sheetViews>
  <sheetFormatPr defaultColWidth="8.85546875" defaultRowHeight="20.25"/>
  <cols>
    <col min="1" max="1" width="180.42578125" style="62" customWidth="1"/>
    <col min="2" max="2" width="19.85546875" style="65" customWidth="1"/>
    <col min="3" max="3" width="18.5703125" style="65" customWidth="1"/>
    <col min="4" max="4" width="1.85546875" style="65" customWidth="1"/>
    <col min="5" max="5" width="17.7109375" style="65" customWidth="1"/>
    <col min="6" max="6" width="18.140625" style="65" customWidth="1"/>
    <col min="7" max="7" width="17.7109375" style="65" customWidth="1"/>
    <col min="8" max="8" width="17.7109375" style="62" customWidth="1"/>
    <col min="9" max="9" width="1.85546875" style="65" customWidth="1"/>
    <col min="10" max="10" width="17.7109375" style="94" customWidth="1"/>
    <col min="11" max="11" width="16.28515625" style="65" customWidth="1"/>
    <col min="12" max="16384" width="8.85546875" style="62"/>
  </cols>
  <sheetData>
    <row r="1" spans="1:12" ht="31.5">
      <c r="A1" s="407"/>
      <c r="F1" s="651"/>
      <c r="G1" s="80"/>
      <c r="H1" s="402"/>
      <c r="I1" s="402"/>
      <c r="J1" s="402"/>
      <c r="K1" s="1518" t="s">
        <v>402</v>
      </c>
    </row>
    <row r="2" spans="1:12" ht="25.5" customHeight="1">
      <c r="A2" s="407"/>
      <c r="C2" s="428"/>
      <c r="F2" s="80"/>
      <c r="G2" s="80"/>
      <c r="H2" s="402"/>
      <c r="I2" s="402"/>
      <c r="J2" s="402"/>
      <c r="K2" s="1519" t="s">
        <v>190</v>
      </c>
    </row>
    <row r="3" spans="1:12" ht="20.25" customHeight="1">
      <c r="A3" s="407"/>
      <c r="B3" s="126"/>
      <c r="C3" s="503"/>
      <c r="D3" s="126"/>
      <c r="E3" s="126"/>
      <c r="F3" s="126"/>
      <c r="G3" s="80"/>
      <c r="H3" s="1516"/>
      <c r="I3" s="1516"/>
      <c r="J3" s="1517"/>
      <c r="K3" s="1520"/>
    </row>
    <row r="4" spans="1:12" ht="21" thickBot="1">
      <c r="A4" s="407"/>
      <c r="B4" s="126"/>
      <c r="C4" s="126"/>
      <c r="D4" s="126"/>
      <c r="E4" s="126"/>
      <c r="F4" s="126"/>
      <c r="G4" s="126"/>
      <c r="H4" s="449"/>
      <c r="I4" s="449"/>
      <c r="J4" s="450"/>
      <c r="K4" s="449"/>
    </row>
    <row r="5" spans="1:12" ht="24" thickTop="1">
      <c r="A5" s="469"/>
      <c r="B5" s="1140" t="s">
        <v>169</v>
      </c>
      <c r="C5" s="1141" t="s">
        <v>169</v>
      </c>
      <c r="D5" s="1142"/>
      <c r="E5" s="1142"/>
      <c r="F5" s="1142"/>
      <c r="G5" s="1140" t="s">
        <v>385</v>
      </c>
      <c r="H5" s="1141" t="s">
        <v>385</v>
      </c>
      <c r="I5" s="1142"/>
      <c r="J5" s="1142"/>
      <c r="K5" s="1142"/>
      <c r="L5" s="636"/>
    </row>
    <row r="6" spans="1:12" ht="24" thickBot="1">
      <c r="A6" s="1143" t="s">
        <v>178</v>
      </c>
      <c r="B6" s="1144">
        <v>2024</v>
      </c>
      <c r="C6" s="1145">
        <v>2023</v>
      </c>
      <c r="D6" s="1146"/>
      <c r="E6" s="1145" t="s">
        <v>32</v>
      </c>
      <c r="F6" s="1145" t="s">
        <v>31</v>
      </c>
      <c r="G6" s="1144">
        <v>2024</v>
      </c>
      <c r="H6" s="1145">
        <v>2023</v>
      </c>
      <c r="I6" s="1146"/>
      <c r="J6" s="1145" t="s">
        <v>32</v>
      </c>
      <c r="K6" s="1145" t="s">
        <v>31</v>
      </c>
      <c r="L6" s="636"/>
    </row>
    <row r="7" spans="1:12" ht="25.5" customHeight="1">
      <c r="A7" s="468" t="s">
        <v>212</v>
      </c>
      <c r="B7" s="1147"/>
      <c r="C7" s="1148"/>
      <c r="D7" s="1149"/>
      <c r="E7" s="1149"/>
      <c r="F7" s="1149"/>
      <c r="G7" s="1147"/>
      <c r="H7" s="1148"/>
      <c r="I7" s="1149"/>
      <c r="J7" s="1149"/>
      <c r="K7" s="1149"/>
      <c r="L7" s="636"/>
    </row>
    <row r="8" spans="1:12" ht="21" customHeight="1">
      <c r="A8" s="469" t="s">
        <v>203</v>
      </c>
      <c r="B8" s="1168">
        <v>5308</v>
      </c>
      <c r="C8" s="1112">
        <v>5303</v>
      </c>
      <c r="D8" s="1149"/>
      <c r="E8" s="1150">
        <v>5</v>
      </c>
      <c r="F8" s="1151">
        <v>9.4286253064303227E-4</v>
      </c>
      <c r="G8" s="1147">
        <v>10500</v>
      </c>
      <c r="H8" s="1112">
        <v>10525</v>
      </c>
      <c r="I8" s="1149"/>
      <c r="J8" s="1150">
        <v>-25</v>
      </c>
      <c r="K8" s="1151">
        <v>-2.3752969121140144E-3</v>
      </c>
      <c r="L8" s="636"/>
    </row>
    <row r="9" spans="1:12" ht="21" customHeight="1">
      <c r="A9" s="469" t="s">
        <v>205</v>
      </c>
      <c r="B9" s="1338">
        <v>697</v>
      </c>
      <c r="C9" s="1112">
        <v>763</v>
      </c>
      <c r="D9" s="1149"/>
      <c r="E9" s="1150">
        <v>-66</v>
      </c>
      <c r="F9" s="1151">
        <v>-8.6500655307994764E-2</v>
      </c>
      <c r="G9" s="1147">
        <v>1516</v>
      </c>
      <c r="H9" s="1112">
        <v>1595</v>
      </c>
      <c r="I9" s="1149"/>
      <c r="J9" s="1150">
        <v>-79</v>
      </c>
      <c r="K9" s="1151">
        <v>-4.9529780564263326E-2</v>
      </c>
      <c r="L9" s="636"/>
    </row>
    <row r="10" spans="1:12" ht="23.25">
      <c r="A10" s="468" t="s">
        <v>201</v>
      </c>
      <c r="B10" s="1168">
        <v>6005</v>
      </c>
      <c r="C10" s="1152">
        <v>6066</v>
      </c>
      <c r="D10" s="1149"/>
      <c r="E10" s="1153">
        <v>-61</v>
      </c>
      <c r="F10" s="1154">
        <v>-1.0056050115397296E-2</v>
      </c>
      <c r="G10" s="1155">
        <v>12016</v>
      </c>
      <c r="H10" s="1152">
        <v>12120</v>
      </c>
      <c r="I10" s="1149"/>
      <c r="J10" s="1153">
        <v>-104</v>
      </c>
      <c r="K10" s="1154">
        <v>-8.580858085808581E-3</v>
      </c>
      <c r="L10" s="636"/>
    </row>
    <row r="11" spans="1:12" ht="21" customHeight="1">
      <c r="A11" s="469" t="s">
        <v>137</v>
      </c>
      <c r="B11" s="1338">
        <v>-3308</v>
      </c>
      <c r="C11" s="1112">
        <v>-3421</v>
      </c>
      <c r="D11" s="1157"/>
      <c r="E11" s="1107">
        <v>113</v>
      </c>
      <c r="F11" s="477">
        <v>3.3031277404267756E-2</v>
      </c>
      <c r="G11" s="1156">
        <v>-6754</v>
      </c>
      <c r="H11" s="1112">
        <v>-6937</v>
      </c>
      <c r="I11" s="1157"/>
      <c r="J11" s="1107">
        <v>183</v>
      </c>
      <c r="K11" s="1151">
        <v>2.6380279659795301E-2</v>
      </c>
      <c r="L11" s="636"/>
    </row>
    <row r="12" spans="1:12" ht="26.25">
      <c r="A12" s="468" t="s">
        <v>339</v>
      </c>
      <c r="B12" s="1168">
        <v>2697</v>
      </c>
      <c r="C12" s="1152">
        <v>2645</v>
      </c>
      <c r="D12" s="1157"/>
      <c r="E12" s="1159">
        <v>52</v>
      </c>
      <c r="F12" s="1160">
        <v>1.9659735349716444E-2</v>
      </c>
      <c r="G12" s="1158">
        <v>5262</v>
      </c>
      <c r="H12" s="1161">
        <v>5183</v>
      </c>
      <c r="I12" s="1157"/>
      <c r="J12" s="1159">
        <v>79</v>
      </c>
      <c r="K12" s="1154">
        <v>1.524213775805518E-2</v>
      </c>
      <c r="L12" s="636"/>
    </row>
    <row r="13" spans="1:12" ht="26.25">
      <c r="A13" s="1162" t="s">
        <v>351</v>
      </c>
      <c r="B13" s="1163">
        <v>0.4491257285595337</v>
      </c>
      <c r="C13" s="1164">
        <v>0.436</v>
      </c>
      <c r="D13" s="1165"/>
      <c r="E13" s="1165"/>
      <c r="F13" s="1166">
        <v>1.3000000000000012</v>
      </c>
      <c r="G13" s="1163">
        <v>0.43791611185086549</v>
      </c>
      <c r="H13" s="1164">
        <v>0.42799999999999999</v>
      </c>
      <c r="I13" s="1165"/>
      <c r="J13" s="1165"/>
      <c r="K13" s="1167">
        <v>1.0000000000000009</v>
      </c>
      <c r="L13" s="636"/>
    </row>
    <row r="14" spans="1:12" ht="21" customHeight="1">
      <c r="A14" s="469" t="s">
        <v>22</v>
      </c>
      <c r="B14" s="1168">
        <v>-22</v>
      </c>
      <c r="C14" s="1112">
        <v>-100</v>
      </c>
      <c r="D14" s="1169"/>
      <c r="E14" s="1107">
        <v>78</v>
      </c>
      <c r="F14" s="477">
        <v>0.78</v>
      </c>
      <c r="G14" s="1168">
        <v>-251</v>
      </c>
      <c r="H14" s="1112">
        <v>-149</v>
      </c>
      <c r="I14" s="1169"/>
      <c r="J14" s="1107">
        <v>-102</v>
      </c>
      <c r="K14" s="1151">
        <v>-0.68456375838926176</v>
      </c>
      <c r="L14" s="636"/>
    </row>
    <row r="15" spans="1:12" ht="21" customHeight="1">
      <c r="A15" s="469" t="s">
        <v>97</v>
      </c>
      <c r="B15" s="1168">
        <v>-945</v>
      </c>
      <c r="C15" s="1112">
        <v>-936</v>
      </c>
      <c r="D15" s="1157"/>
      <c r="E15" s="1107">
        <v>-9</v>
      </c>
      <c r="F15" s="477">
        <v>-9.6153846153846159E-3</v>
      </c>
      <c r="G15" s="1156">
        <v>-1891</v>
      </c>
      <c r="H15" s="1112">
        <v>-1854</v>
      </c>
      <c r="I15" s="1157"/>
      <c r="J15" s="1107">
        <v>-37</v>
      </c>
      <c r="K15" s="1151">
        <v>-1.9956850053937433E-2</v>
      </c>
      <c r="L15" s="636"/>
    </row>
    <row r="16" spans="1:12" ht="21" customHeight="1">
      <c r="A16" s="469" t="s">
        <v>96</v>
      </c>
      <c r="B16" s="1168">
        <v>-325</v>
      </c>
      <c r="C16" s="1112">
        <v>-296</v>
      </c>
      <c r="D16" s="1157"/>
      <c r="E16" s="1107">
        <v>-29</v>
      </c>
      <c r="F16" s="477">
        <v>-9.7972972972972971E-2</v>
      </c>
      <c r="G16" s="1156">
        <v>-641</v>
      </c>
      <c r="H16" s="1112">
        <v>-579</v>
      </c>
      <c r="I16" s="1157"/>
      <c r="J16" s="1107">
        <v>-62</v>
      </c>
      <c r="K16" s="1151">
        <v>-0.10708117443868739</v>
      </c>
      <c r="L16" s="636"/>
    </row>
    <row r="17" spans="1:16" ht="21" customHeight="1">
      <c r="A17" s="469" t="s">
        <v>95</v>
      </c>
      <c r="B17" s="1168"/>
      <c r="C17" s="1112"/>
      <c r="D17" s="1157"/>
      <c r="E17" s="916"/>
      <c r="F17" s="1170"/>
      <c r="G17" s="1156"/>
      <c r="H17" s="1078"/>
      <c r="I17" s="1157"/>
      <c r="J17" s="916"/>
      <c r="K17" s="1171"/>
      <c r="L17" s="636"/>
    </row>
    <row r="18" spans="1:16" ht="21" customHeight="1">
      <c r="A18" s="469" t="s">
        <v>94</v>
      </c>
      <c r="B18" s="1168">
        <v>-426</v>
      </c>
      <c r="C18" s="1112">
        <v>-359</v>
      </c>
      <c r="D18" s="1157"/>
      <c r="E18" s="1107">
        <v>-67</v>
      </c>
      <c r="F18" s="477">
        <v>-0.18662952646239556</v>
      </c>
      <c r="G18" s="1156">
        <v>-842</v>
      </c>
      <c r="H18" s="1112">
        <v>-703</v>
      </c>
      <c r="I18" s="1157"/>
      <c r="J18" s="1107">
        <v>-139</v>
      </c>
      <c r="K18" s="1151">
        <v>-0.19772403982930298</v>
      </c>
      <c r="L18" s="636"/>
    </row>
    <row r="19" spans="1:16" ht="21" customHeight="1">
      <c r="A19" s="473" t="s">
        <v>356</v>
      </c>
      <c r="B19" s="1168">
        <v>17</v>
      </c>
      <c r="C19" s="1112">
        <v>27</v>
      </c>
      <c r="D19" s="1157"/>
      <c r="E19" s="1150">
        <v>-10</v>
      </c>
      <c r="F19" s="477">
        <v>-0.37037037037037035</v>
      </c>
      <c r="G19" s="1156">
        <v>33</v>
      </c>
      <c r="H19" s="1112">
        <v>54</v>
      </c>
      <c r="I19" s="1157"/>
      <c r="J19" s="1107">
        <v>-21</v>
      </c>
      <c r="K19" s="1151">
        <v>-0.3888888888888889</v>
      </c>
      <c r="L19" s="636"/>
    </row>
    <row r="20" spans="1:16" ht="21" customHeight="1">
      <c r="A20" s="473" t="s">
        <v>235</v>
      </c>
      <c r="B20" s="1168">
        <v>-60</v>
      </c>
      <c r="C20" s="476">
        <v>0</v>
      </c>
      <c r="D20" s="1157"/>
      <c r="E20" s="917">
        <v>-60</v>
      </c>
      <c r="F20" s="477" t="s">
        <v>417</v>
      </c>
      <c r="G20" s="1172">
        <v>-73</v>
      </c>
      <c r="H20" s="1112">
        <v>-34</v>
      </c>
      <c r="I20" s="1157"/>
      <c r="J20" s="1107">
        <v>-39</v>
      </c>
      <c r="K20" s="1151" t="s">
        <v>417</v>
      </c>
      <c r="L20" s="636"/>
    </row>
    <row r="21" spans="1:16" ht="21" customHeight="1">
      <c r="A21" s="473" t="s">
        <v>415</v>
      </c>
      <c r="B21" s="1168">
        <v>-101</v>
      </c>
      <c r="C21" s="1112">
        <v>-311</v>
      </c>
      <c r="D21" s="1157"/>
      <c r="E21" s="1107">
        <v>210</v>
      </c>
      <c r="F21" s="477">
        <v>0.67524115755627012</v>
      </c>
      <c r="G21" s="1156">
        <v>-139</v>
      </c>
      <c r="H21" s="1112">
        <v>-190</v>
      </c>
      <c r="I21" s="1157"/>
      <c r="J21" s="1107">
        <v>51</v>
      </c>
      <c r="K21" s="1151">
        <v>0.26842105263157895</v>
      </c>
      <c r="L21" s="636"/>
    </row>
    <row r="22" spans="1:16" ht="21" customHeight="1">
      <c r="A22" s="474" t="s">
        <v>18</v>
      </c>
      <c r="B22" s="1168">
        <v>-231</v>
      </c>
      <c r="C22" s="1112">
        <v>-273</v>
      </c>
      <c r="D22" s="1157"/>
      <c r="E22" s="1107">
        <v>42</v>
      </c>
      <c r="F22" s="477">
        <v>0.15384615384615385</v>
      </c>
      <c r="G22" s="1156">
        <v>-397</v>
      </c>
      <c r="H22" s="1112">
        <v>-543</v>
      </c>
      <c r="I22" s="1157"/>
      <c r="J22" s="1107">
        <v>146</v>
      </c>
      <c r="K22" s="1151">
        <v>0.26887661141804786</v>
      </c>
      <c r="L22" s="636"/>
    </row>
    <row r="23" spans="1:16" ht="24" customHeight="1" thickBot="1">
      <c r="A23" s="1173" t="s">
        <v>89</v>
      </c>
      <c r="B23" s="1182">
        <v>604</v>
      </c>
      <c r="C23" s="1174">
        <v>397</v>
      </c>
      <c r="D23" s="1180"/>
      <c r="E23" s="1175">
        <v>207</v>
      </c>
      <c r="F23" s="1176">
        <v>0.52141057934508817</v>
      </c>
      <c r="G23" s="1182">
        <v>1061</v>
      </c>
      <c r="H23" s="1174">
        <v>1185</v>
      </c>
      <c r="I23" s="1180"/>
      <c r="J23" s="1175">
        <v>-124</v>
      </c>
      <c r="K23" s="1177">
        <v>-0.10464135021097046</v>
      </c>
      <c r="L23" s="636"/>
    </row>
    <row r="24" spans="1:16" ht="7.5" customHeight="1">
      <c r="A24" s="475"/>
      <c r="B24" s="1178"/>
      <c r="C24" s="1179"/>
      <c r="D24" s="1180"/>
      <c r="E24" s="1180"/>
      <c r="F24" s="1180"/>
      <c r="G24" s="1178"/>
      <c r="H24" s="1179"/>
      <c r="I24" s="1180"/>
      <c r="J24" s="1180"/>
      <c r="K24" s="1181"/>
      <c r="L24" s="636"/>
    </row>
    <row r="25" spans="1:16" ht="23.25">
      <c r="A25" s="475" t="s">
        <v>93</v>
      </c>
      <c r="B25" s="1178"/>
      <c r="C25" s="1179"/>
      <c r="D25" s="1180"/>
      <c r="E25" s="1180"/>
      <c r="F25" s="1180"/>
      <c r="G25" s="1178"/>
      <c r="H25" s="1179"/>
      <c r="I25" s="1180"/>
      <c r="J25" s="1180"/>
      <c r="K25" s="1181"/>
      <c r="L25" s="636"/>
    </row>
    <row r="26" spans="1:16" ht="21" customHeight="1">
      <c r="A26" s="474" t="s">
        <v>92</v>
      </c>
      <c r="B26" s="1168">
        <v>537</v>
      </c>
      <c r="C26" s="1084">
        <v>329</v>
      </c>
      <c r="D26" s="1180"/>
      <c r="E26" s="1107">
        <v>208</v>
      </c>
      <c r="F26" s="477">
        <v>0.63221884498480241</v>
      </c>
      <c r="G26" s="1168">
        <v>939</v>
      </c>
      <c r="H26" s="1084">
        <v>1054</v>
      </c>
      <c r="I26" s="1180"/>
      <c r="J26" s="1107">
        <v>-115</v>
      </c>
      <c r="K26" s="1151">
        <v>-0.10910815939278938</v>
      </c>
      <c r="L26" s="636"/>
    </row>
    <row r="27" spans="1:16" ht="21" customHeight="1">
      <c r="A27" s="474" t="s">
        <v>91</v>
      </c>
      <c r="B27" s="1168">
        <v>46</v>
      </c>
      <c r="C27" s="1084">
        <v>46</v>
      </c>
      <c r="D27" s="1180"/>
      <c r="E27" s="917">
        <v>0</v>
      </c>
      <c r="F27" s="477" t="s">
        <v>379</v>
      </c>
      <c r="G27" s="1168">
        <v>93</v>
      </c>
      <c r="H27" s="1084">
        <v>92</v>
      </c>
      <c r="I27" s="1180"/>
      <c r="J27" s="1107">
        <v>1</v>
      </c>
      <c r="K27" s="1151">
        <v>1.0869565217391304E-2</v>
      </c>
      <c r="L27" s="636"/>
    </row>
    <row r="28" spans="1:16" ht="21" customHeight="1">
      <c r="A28" s="474" t="s">
        <v>90</v>
      </c>
      <c r="B28" s="1168">
        <v>21</v>
      </c>
      <c r="C28" s="1112">
        <v>22</v>
      </c>
      <c r="D28" s="1180"/>
      <c r="E28" s="1107">
        <v>-1</v>
      </c>
      <c r="F28" s="477">
        <v>-4.5454545454545456E-2</v>
      </c>
      <c r="G28" s="1168">
        <v>29</v>
      </c>
      <c r="H28" s="1112">
        <v>39</v>
      </c>
      <c r="I28" s="1180"/>
      <c r="J28" s="1107">
        <v>-10</v>
      </c>
      <c r="K28" s="1151">
        <v>-0.25641025641025639</v>
      </c>
      <c r="L28" s="636"/>
      <c r="M28" s="635"/>
      <c r="P28" s="636"/>
    </row>
    <row r="29" spans="1:16" ht="24" customHeight="1" thickBot="1">
      <c r="A29" s="1173" t="s">
        <v>89</v>
      </c>
      <c r="B29" s="1182">
        <v>604</v>
      </c>
      <c r="C29" s="1174">
        <v>397</v>
      </c>
      <c r="D29" s="1180"/>
      <c r="E29" s="1175">
        <v>207</v>
      </c>
      <c r="F29" s="1176">
        <v>0.52141057934508817</v>
      </c>
      <c r="G29" s="1182">
        <v>1061</v>
      </c>
      <c r="H29" s="1174">
        <v>1185</v>
      </c>
      <c r="I29" s="1180"/>
      <c r="J29" s="1175">
        <v>-124</v>
      </c>
      <c r="K29" s="1177">
        <v>-0.10464135021097046</v>
      </c>
    </row>
    <row r="30" spans="1:16" ht="11.25" customHeight="1">
      <c r="A30" s="475"/>
      <c r="B30" s="1178"/>
      <c r="C30" s="1179"/>
      <c r="D30" s="1180"/>
      <c r="E30" s="1180"/>
      <c r="F30" s="1180"/>
      <c r="G30" s="1178"/>
      <c r="H30" s="1179"/>
      <c r="I30" s="1180"/>
      <c r="J30" s="1180"/>
      <c r="K30" s="1181"/>
      <c r="L30" s="636"/>
    </row>
    <row r="31" spans="1:16" ht="21" customHeight="1" thickBot="1">
      <c r="A31" s="1173" t="s">
        <v>219</v>
      </c>
      <c r="B31" s="1426">
        <v>0.58926668858927989</v>
      </c>
      <c r="C31" s="1329">
        <v>0.37</v>
      </c>
      <c r="D31" s="1328"/>
      <c r="E31" s="1427">
        <v>0.21999999999999997</v>
      </c>
      <c r="F31" s="1470">
        <v>0.59459459459459452</v>
      </c>
      <c r="G31" s="1383">
        <v>1.0292666885892798</v>
      </c>
      <c r="H31" s="1329">
        <v>1.1599999999999999</v>
      </c>
      <c r="I31" s="1328">
        <v>0</v>
      </c>
      <c r="J31" s="1184">
        <v>-0.12999999999999989</v>
      </c>
      <c r="K31" s="1185">
        <v>-0.1120689655172413</v>
      </c>
      <c r="L31" s="636"/>
    </row>
    <row r="32" spans="1:16" ht="9.75" customHeight="1">
      <c r="A32" s="1068"/>
      <c r="B32" s="1327"/>
      <c r="C32" s="1326"/>
      <c r="D32" s="1186"/>
      <c r="E32" s="1186"/>
      <c r="F32" s="1186"/>
      <c r="G32" s="1327"/>
      <c r="H32" s="1326"/>
      <c r="I32" s="1183"/>
      <c r="J32" s="1183"/>
      <c r="K32" s="1186"/>
      <c r="L32" s="636"/>
    </row>
    <row r="33" spans="1:18" ht="23.25">
      <c r="A33" s="468" t="s">
        <v>88</v>
      </c>
      <c r="B33" s="1332">
        <v>0.99750000000000005</v>
      </c>
      <c r="C33" s="1331">
        <v>0.96750000000000003</v>
      </c>
      <c r="D33" s="1330"/>
      <c r="E33" s="1331">
        <v>3.0000000000000027E-2</v>
      </c>
      <c r="F33" s="1171">
        <v>3.1007751937984523E-2</v>
      </c>
      <c r="G33" s="1332">
        <v>1.9950000000000001</v>
      </c>
      <c r="H33" s="1331">
        <v>1.9350000000000001</v>
      </c>
      <c r="I33" s="1188"/>
      <c r="J33" s="1187">
        <v>6.0000000000000053E-2</v>
      </c>
      <c r="K33" s="1171">
        <v>3.1007751937984523E-2</v>
      </c>
      <c r="L33" s="636"/>
    </row>
    <row r="34" spans="1:18" ht="32.25" customHeight="1">
      <c r="A34" s="468" t="s">
        <v>223</v>
      </c>
      <c r="B34" s="1384">
        <v>912.3</v>
      </c>
      <c r="C34" s="1385">
        <v>912.2</v>
      </c>
      <c r="D34" s="1190"/>
      <c r="E34" s="1190"/>
      <c r="F34" s="1190"/>
      <c r="G34" s="1384">
        <v>912.3</v>
      </c>
      <c r="H34" s="1333">
        <v>912.2</v>
      </c>
      <c r="I34" s="1189"/>
      <c r="J34" s="1189"/>
      <c r="K34" s="1190"/>
      <c r="L34" s="636"/>
    </row>
    <row r="35" spans="1:18" ht="21" customHeight="1">
      <c r="A35" s="1191" t="s">
        <v>224</v>
      </c>
      <c r="B35" s="1384">
        <v>912.3</v>
      </c>
      <c r="C35" s="1385">
        <v>912.5</v>
      </c>
      <c r="D35" s="1190"/>
      <c r="E35" s="1190"/>
      <c r="F35" s="1190"/>
      <c r="G35" s="1384">
        <v>912.3</v>
      </c>
      <c r="H35" s="1333">
        <v>912.5</v>
      </c>
      <c r="I35" s="1189"/>
      <c r="J35" s="1189"/>
      <c r="K35" s="1190"/>
      <c r="L35" s="636"/>
    </row>
    <row r="36" spans="1:18" ht="21" customHeight="1" thickBot="1">
      <c r="A36" s="1173" t="s">
        <v>87</v>
      </c>
      <c r="B36" s="1386">
        <v>912.3</v>
      </c>
      <c r="C36" s="1387">
        <v>912.3</v>
      </c>
      <c r="D36" s="1190"/>
      <c r="E36" s="1192"/>
      <c r="F36" s="1192"/>
      <c r="G36" s="1386">
        <v>912.3</v>
      </c>
      <c r="H36" s="1334">
        <v>912.3</v>
      </c>
      <c r="I36" s="1190"/>
      <c r="J36" s="1192"/>
      <c r="K36" s="1192"/>
      <c r="L36" s="636"/>
    </row>
    <row r="37" spans="1:18" ht="18.75" customHeight="1">
      <c r="A37" s="468"/>
      <c r="B37" s="1193"/>
      <c r="C37" s="73"/>
      <c r="D37" s="1190"/>
      <c r="E37" s="1190"/>
      <c r="F37" s="1190"/>
      <c r="G37" s="1193"/>
      <c r="I37" s="1190"/>
      <c r="J37" s="1190"/>
      <c r="K37" s="1190"/>
      <c r="L37" s="1535"/>
      <c r="M37" s="1535"/>
      <c r="N37" s="1535"/>
      <c r="O37" s="1535"/>
      <c r="P37" s="1535"/>
      <c r="Q37" s="1535"/>
      <c r="R37" s="1535"/>
    </row>
    <row r="38" spans="1:18" ht="21" customHeight="1" thickBot="1">
      <c r="A38" s="1173" t="s">
        <v>274</v>
      </c>
      <c r="B38" s="1194"/>
      <c r="C38" s="1195"/>
      <c r="D38" s="1106"/>
      <c r="E38" s="1196"/>
      <c r="F38" s="1196"/>
      <c r="G38" s="1194"/>
      <c r="H38" s="1195"/>
      <c r="I38" s="1106"/>
      <c r="J38" s="1196"/>
      <c r="K38" s="1196"/>
    </row>
    <row r="39" spans="1:18" ht="23.25">
      <c r="A39" s="1110" t="s">
        <v>234</v>
      </c>
      <c r="B39" s="1135">
        <v>537</v>
      </c>
      <c r="C39" s="1197">
        <v>329</v>
      </c>
      <c r="D39" s="1106"/>
      <c r="E39" s="917">
        <v>208</v>
      </c>
      <c r="F39" s="1151">
        <v>0.63221884498480241</v>
      </c>
      <c r="G39" s="1135">
        <v>939</v>
      </c>
      <c r="H39" s="1197">
        <v>1054</v>
      </c>
      <c r="I39" s="1106"/>
      <c r="J39" s="917">
        <v>-115</v>
      </c>
      <c r="K39" s="1151">
        <v>-0.10910815939278938</v>
      </c>
    </row>
    <row r="40" spans="1:18" ht="21" customHeight="1">
      <c r="A40" s="473" t="s">
        <v>261</v>
      </c>
      <c r="B40" s="1135"/>
      <c r="C40" s="1198"/>
      <c r="D40" s="1106"/>
      <c r="E40" s="917"/>
      <c r="F40" s="1151"/>
      <c r="G40" s="1135"/>
      <c r="H40" s="1198"/>
      <c r="I40" s="1106"/>
      <c r="J40" s="917"/>
      <c r="K40" s="1151"/>
    </row>
    <row r="41" spans="1:18" s="65" customFormat="1" ht="23.25">
      <c r="A41" s="474" t="s">
        <v>262</v>
      </c>
      <c r="B41" s="1388">
        <v>22</v>
      </c>
      <c r="C41" s="917">
        <v>100</v>
      </c>
      <c r="D41" s="1372"/>
      <c r="E41" s="917">
        <v>-78</v>
      </c>
      <c r="F41" s="1151">
        <v>-0.78</v>
      </c>
      <c r="G41" s="1388">
        <v>251</v>
      </c>
      <c r="H41" s="1078">
        <v>149</v>
      </c>
      <c r="I41" s="1039"/>
      <c r="J41" s="1078">
        <v>102</v>
      </c>
      <c r="K41" s="477">
        <v>0.68456375838926176</v>
      </c>
    </row>
    <row r="42" spans="1:18" s="65" customFormat="1" ht="46.5">
      <c r="A42" s="1199" t="s">
        <v>394</v>
      </c>
      <c r="B42" s="1388">
        <v>23</v>
      </c>
      <c r="C42" s="917">
        <v>-1</v>
      </c>
      <c r="D42" s="1314"/>
      <c r="E42" s="917">
        <v>24</v>
      </c>
      <c r="F42" s="1151" t="s">
        <v>417</v>
      </c>
      <c r="G42" s="1388">
        <v>113</v>
      </c>
      <c r="H42" s="1078">
        <v>-19</v>
      </c>
      <c r="I42" s="922"/>
      <c r="J42" s="1078">
        <v>132</v>
      </c>
      <c r="K42" s="477" t="s">
        <v>417</v>
      </c>
    </row>
    <row r="43" spans="1:18" s="65" customFormat="1" ht="23.25">
      <c r="A43" s="473" t="s">
        <v>299</v>
      </c>
      <c r="B43" s="1388">
        <v>93</v>
      </c>
      <c r="C43" s="917">
        <v>377</v>
      </c>
      <c r="D43" s="1314"/>
      <c r="E43" s="917">
        <v>-284</v>
      </c>
      <c r="F43" s="1151">
        <v>-0.75331564986737398</v>
      </c>
      <c r="G43" s="1388">
        <v>93</v>
      </c>
      <c r="H43" s="1078">
        <v>377</v>
      </c>
      <c r="I43" s="922"/>
      <c r="J43" s="1078">
        <v>-284</v>
      </c>
      <c r="K43" s="477">
        <v>-0.75331564986737398</v>
      </c>
    </row>
    <row r="44" spans="1:18" s="65" customFormat="1" ht="23.25">
      <c r="A44" s="473" t="s">
        <v>395</v>
      </c>
      <c r="B44" s="1388">
        <v>2</v>
      </c>
      <c r="C44" s="917">
        <v>-79</v>
      </c>
      <c r="D44" s="1314"/>
      <c r="E44" s="917">
        <v>81</v>
      </c>
      <c r="F44" s="1151" t="s">
        <v>417</v>
      </c>
      <c r="G44" s="1388">
        <v>8</v>
      </c>
      <c r="H44" s="1078">
        <v>-79</v>
      </c>
      <c r="I44" s="922"/>
      <c r="J44" s="1078">
        <v>87</v>
      </c>
      <c r="K44" s="477" t="s">
        <v>417</v>
      </c>
    </row>
    <row r="45" spans="1:18" s="65" customFormat="1" ht="23.25">
      <c r="A45" s="474" t="s">
        <v>264</v>
      </c>
      <c r="B45" s="1388">
        <v>60</v>
      </c>
      <c r="C45" s="917">
        <v>0</v>
      </c>
      <c r="D45" s="1314"/>
      <c r="E45" s="917">
        <v>60</v>
      </c>
      <c r="F45" s="1151" t="s">
        <v>417</v>
      </c>
      <c r="G45" s="1388">
        <v>73</v>
      </c>
      <c r="H45" s="1078">
        <v>34</v>
      </c>
      <c r="I45" s="922"/>
      <c r="J45" s="1078">
        <v>39</v>
      </c>
      <c r="K45" s="477" t="s">
        <v>417</v>
      </c>
    </row>
    <row r="46" spans="1:18" s="65" customFormat="1" ht="23.25">
      <c r="A46" s="474" t="s">
        <v>265</v>
      </c>
      <c r="B46" s="1388">
        <v>-25</v>
      </c>
      <c r="C46" s="917">
        <v>-5</v>
      </c>
      <c r="D46" s="1314"/>
      <c r="E46" s="917">
        <v>-20</v>
      </c>
      <c r="F46" s="1151" t="s">
        <v>417</v>
      </c>
      <c r="G46" s="1388">
        <v>-110</v>
      </c>
      <c r="H46" s="1078">
        <v>-23</v>
      </c>
      <c r="I46" s="922"/>
      <c r="J46" s="1078">
        <v>-87</v>
      </c>
      <c r="K46" s="477" t="s">
        <v>417</v>
      </c>
    </row>
    <row r="47" spans="1:18" ht="27" thickBot="1">
      <c r="A47" s="1173" t="s">
        <v>340</v>
      </c>
      <c r="B47" s="1389">
        <v>712</v>
      </c>
      <c r="C47" s="1390">
        <v>722</v>
      </c>
      <c r="D47" s="1106"/>
      <c r="E47" s="1391">
        <v>-10</v>
      </c>
      <c r="F47" s="1177">
        <v>-1.3850415512465374E-2</v>
      </c>
      <c r="G47" s="1389">
        <v>1366</v>
      </c>
      <c r="H47" s="1200">
        <v>1494</v>
      </c>
      <c r="I47" s="1083"/>
      <c r="J47" s="1201">
        <v>-128</v>
      </c>
      <c r="K47" s="1177">
        <v>-8.5676037483266396E-2</v>
      </c>
      <c r="L47" s="636"/>
    </row>
    <row r="48" spans="1:18" ht="27.75" customHeight="1" thickBot="1">
      <c r="A48" s="1202" t="s">
        <v>341</v>
      </c>
      <c r="B48" s="1428">
        <v>0.77731447988600255</v>
      </c>
      <c r="C48" s="1393">
        <v>0.79</v>
      </c>
      <c r="D48" s="1394"/>
      <c r="E48" s="1427">
        <v>-1.0000000000000009E-2</v>
      </c>
      <c r="F48" s="1177">
        <v>-1.2658227848101276E-2</v>
      </c>
      <c r="G48" s="1392">
        <v>1.4973144798860025</v>
      </c>
      <c r="H48" s="1203">
        <v>1.64</v>
      </c>
      <c r="I48" s="1204"/>
      <c r="J48" s="1184">
        <v>-0.1399999999999999</v>
      </c>
      <c r="K48" s="1177">
        <v>-8.5365853658536536E-2</v>
      </c>
    </row>
    <row r="49" spans="1:11" ht="23.25" customHeight="1">
      <c r="A49" s="1216" t="s">
        <v>76</v>
      </c>
      <c r="B49" s="1222"/>
      <c r="C49" s="1223"/>
      <c r="D49" s="1222"/>
      <c r="E49" s="1222"/>
      <c r="F49" s="1222"/>
      <c r="G49" s="1222"/>
      <c r="H49" s="1224"/>
      <c r="I49" s="1225"/>
      <c r="J49" s="1226"/>
      <c r="K49" s="1225"/>
    </row>
    <row r="50" spans="1:11" ht="45.75" customHeight="1">
      <c r="A50" s="1533" t="s">
        <v>391</v>
      </c>
      <c r="B50" s="1534"/>
      <c r="C50" s="1534"/>
      <c r="D50" s="1534"/>
      <c r="E50" s="1534"/>
      <c r="F50" s="1534"/>
      <c r="G50" s="1534"/>
      <c r="H50" s="1534"/>
      <c r="I50" s="1534"/>
      <c r="J50" s="1534"/>
      <c r="K50" s="1534"/>
    </row>
    <row r="51" spans="1:11" ht="26.25" customHeight="1">
      <c r="A51" s="1227" t="s">
        <v>357</v>
      </c>
      <c r="B51" s="1532"/>
      <c r="C51" s="1532"/>
      <c r="D51" s="1532"/>
      <c r="E51" s="1532"/>
      <c r="F51" s="1532"/>
      <c r="G51" s="1532"/>
      <c r="H51" s="1532"/>
      <c r="I51" s="1532"/>
      <c r="J51" s="1532"/>
      <c r="K51" s="1532"/>
    </row>
    <row r="52" spans="1:11">
      <c r="A52" s="1228"/>
      <c r="B52" s="1532"/>
      <c r="C52" s="1532"/>
      <c r="D52" s="1532"/>
      <c r="E52" s="1532"/>
      <c r="F52" s="1532"/>
      <c r="G52" s="1532"/>
      <c r="H52" s="1532"/>
      <c r="I52" s="1532"/>
      <c r="J52" s="1532"/>
      <c r="K52" s="1532"/>
    </row>
    <row r="53" spans="1:11" ht="23.25">
      <c r="A53" s="469"/>
      <c r="B53" s="468"/>
      <c r="C53" s="468"/>
      <c r="D53" s="468"/>
      <c r="E53" s="468"/>
      <c r="F53" s="468"/>
      <c r="G53" s="468"/>
      <c r="H53" s="469"/>
      <c r="I53" s="468"/>
      <c r="J53" s="428"/>
      <c r="K53" s="468"/>
    </row>
    <row r="54" spans="1:11" ht="23.25">
      <c r="A54" s="469"/>
      <c r="B54" s="468"/>
      <c r="C54" s="468"/>
      <c r="D54" s="468"/>
      <c r="E54" s="468"/>
      <c r="F54" s="468"/>
      <c r="G54" s="468"/>
      <c r="H54" s="469"/>
      <c r="I54" s="468"/>
      <c r="J54" s="428"/>
      <c r="K54" s="468"/>
    </row>
    <row r="55" spans="1:11" ht="23.25">
      <c r="A55" s="469"/>
      <c r="B55" s="636"/>
      <c r="C55" s="636"/>
      <c r="D55" s="636"/>
      <c r="E55" s="636"/>
      <c r="F55" s="468"/>
      <c r="G55" s="468"/>
      <c r="H55" s="469"/>
      <c r="I55" s="468"/>
      <c r="J55" s="428"/>
      <c r="K55" s="468"/>
    </row>
    <row r="56" spans="1:11">
      <c r="B56" s="636"/>
      <c r="C56" s="636"/>
      <c r="D56" s="636"/>
      <c r="E56" s="636"/>
    </row>
    <row r="57" spans="1:11">
      <c r="A57" s="465"/>
      <c r="B57" s="636"/>
      <c r="C57" s="636"/>
      <c r="D57" s="636"/>
      <c r="E57" s="636"/>
    </row>
    <row r="58" spans="1:11">
      <c r="B58" s="636"/>
      <c r="C58" s="636"/>
      <c r="D58" s="636"/>
      <c r="E58" s="636"/>
    </row>
    <row r="59" spans="1:11">
      <c r="B59" s="636"/>
      <c r="C59" s="636"/>
      <c r="D59" s="636"/>
      <c r="E59" s="636"/>
    </row>
    <row r="60" spans="1:11">
      <c r="B60" s="636"/>
      <c r="C60" s="636"/>
      <c r="D60" s="636"/>
      <c r="E60" s="636"/>
    </row>
    <row r="61" spans="1:11">
      <c r="B61" s="636"/>
      <c r="C61" s="636"/>
      <c r="D61" s="636"/>
      <c r="E61" s="636"/>
    </row>
    <row r="62" spans="1:11">
      <c r="B62" s="636"/>
      <c r="C62" s="636"/>
      <c r="D62" s="636"/>
      <c r="E62" s="636"/>
    </row>
    <row r="63" spans="1:11">
      <c r="B63" s="636"/>
      <c r="C63" s="636"/>
      <c r="D63" s="636"/>
      <c r="E63" s="636"/>
    </row>
    <row r="64" spans="1:11">
      <c r="B64" s="636"/>
      <c r="C64" s="636"/>
      <c r="D64" s="636"/>
      <c r="E64" s="636"/>
    </row>
  </sheetData>
  <mergeCells count="3">
    <mergeCell ref="B51:K52"/>
    <mergeCell ref="A50:K50"/>
    <mergeCell ref="L37:R37"/>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scaleWithDoc="0">
    <oddFooter>&amp;R&amp;"Helvetica,Regular"&amp;7BCE Supplementary Financial Information - Second Quarter 2024 Page 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0961" r:id="rId7" name="FPMExcelClientSheetOptionstb1">
          <controlPr defaultSize="0" autoLine="0" autoPict="0" r:id="rId8">
            <anchor moveWithCells="1" sizeWithCells="1">
              <from>
                <xdr:col>0</xdr:col>
                <xdr:colOff>0</xdr:colOff>
                <xdr:row>0</xdr:row>
                <xdr:rowOff>0</xdr:rowOff>
              </from>
              <to>
                <xdr:col>578</xdr:col>
                <xdr:colOff>19050</xdr:colOff>
                <xdr:row>0</xdr:row>
                <xdr:rowOff>0</xdr:rowOff>
              </to>
            </anchor>
          </controlPr>
        </control>
      </mc:Choice>
      <mc:Fallback>
        <control shapeId="40961" r:id="rId7"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139"/>
  <sheetViews>
    <sheetView workbookViewId="0"/>
  </sheetViews>
  <sheetFormatPr defaultColWidth="9.140625" defaultRowHeight="14.25"/>
  <cols>
    <col min="1" max="1" width="1.7109375" style="2" customWidth="1"/>
    <col min="2" max="2" width="12.7109375" style="2" customWidth="1"/>
    <col min="3" max="3" width="15.7109375" style="2" customWidth="1"/>
    <col min="4" max="4" width="64.7109375" style="2" customWidth="1"/>
    <col min="5" max="5" width="3.28515625" style="2" customWidth="1"/>
    <col min="6" max="6" width="14.28515625" style="2" customWidth="1"/>
    <col min="7" max="7" width="3.28515625" style="2" customWidth="1"/>
    <col min="8" max="8" width="30.7109375" style="2" customWidth="1"/>
    <col min="9" max="9" width="3.28515625" style="2" customWidth="1"/>
    <col min="10" max="10" width="14.28515625" style="2" customWidth="1"/>
    <col min="11" max="11" width="3.28515625" style="2" customWidth="1"/>
    <col min="12" max="12" width="36.7109375" style="2" customWidth="1"/>
    <col min="13" max="13" width="2.28515625" style="2" customWidth="1"/>
    <col min="14" max="14" width="8.7109375" style="2" customWidth="1"/>
    <col min="15" max="15" width="90.7109375" style="2" customWidth="1"/>
    <col min="16" max="25" width="9.140625" style="2"/>
    <col min="26" max="26" width="25.140625" style="2" bestFit="1" customWidth="1"/>
    <col min="27" max="16384" width="9.140625" style="2"/>
  </cols>
  <sheetData>
    <row r="1" spans="1:26" ht="42" customHeight="1">
      <c r="A1" s="3"/>
      <c r="B1" s="1563" t="s">
        <v>25</v>
      </c>
      <c r="C1" s="1563"/>
      <c r="D1" s="1563"/>
      <c r="E1" s="1563"/>
      <c r="F1" s="1563"/>
      <c r="G1" s="1563"/>
      <c r="H1" s="1563"/>
      <c r="I1" s="1563"/>
      <c r="J1" s="1563"/>
      <c r="K1" s="1563"/>
      <c r="L1" s="1563"/>
      <c r="Y1" s="1">
        <v>1</v>
      </c>
      <c r="Z1" s="1" t="b">
        <v>0</v>
      </c>
    </row>
    <row r="2" spans="1:26" ht="15.75" customHeight="1">
      <c r="A2" s="3"/>
      <c r="B2" s="3"/>
      <c r="C2" s="3"/>
      <c r="D2" s="3"/>
      <c r="E2" s="3"/>
      <c r="F2" s="3"/>
      <c r="G2" s="3"/>
      <c r="H2" s="3"/>
      <c r="I2" s="3"/>
      <c r="J2" s="3"/>
      <c r="K2" s="3"/>
      <c r="L2" s="3"/>
    </row>
    <row r="3" spans="1:26" ht="15.75" customHeight="1">
      <c r="A3" s="3"/>
      <c r="B3" s="4" t="s">
        <v>108</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564" t="s">
        <v>109</v>
      </c>
      <c r="C5" s="1565"/>
      <c r="D5" s="1565"/>
      <c r="E5" s="1565"/>
      <c r="F5" s="1565"/>
      <c r="G5" s="1565"/>
      <c r="H5" s="1565"/>
      <c r="I5" s="1565"/>
      <c r="J5" s="1565"/>
      <c r="K5" s="1565"/>
      <c r="L5" s="1566"/>
      <c r="O5" s="33" t="s">
        <v>128</v>
      </c>
    </row>
    <row r="6" spans="1:26" ht="28.35" customHeight="1">
      <c r="A6" s="3"/>
      <c r="B6" s="1567"/>
      <c r="C6" s="1568"/>
      <c r="D6" s="1568"/>
      <c r="E6" s="1568"/>
      <c r="F6" s="1568"/>
      <c r="G6" s="1568"/>
      <c r="H6" s="1568"/>
      <c r="I6" s="1568"/>
      <c r="J6" s="1568"/>
      <c r="K6" s="1568"/>
      <c r="L6" s="1569"/>
      <c r="O6" s="34" t="s">
        <v>129</v>
      </c>
    </row>
    <row r="7" spans="1:26" ht="21.75" customHeight="1">
      <c r="A7" s="3"/>
      <c r="B7" s="1549" t="s">
        <v>28</v>
      </c>
      <c r="C7" s="3"/>
      <c r="D7" s="3"/>
      <c r="E7" s="3"/>
      <c r="F7" s="3"/>
      <c r="G7" s="3"/>
      <c r="H7" s="3"/>
      <c r="I7" s="3"/>
      <c r="J7" s="3"/>
      <c r="K7" s="3"/>
      <c r="L7" s="14"/>
      <c r="O7" s="1536" t="s">
        <v>131</v>
      </c>
    </row>
    <row r="8" spans="1:26" ht="18" customHeight="1">
      <c r="A8" s="3"/>
      <c r="B8" s="1550"/>
      <c r="C8" s="3"/>
      <c r="D8" s="3"/>
      <c r="E8" s="3"/>
      <c r="F8" s="3"/>
      <c r="G8" s="3"/>
      <c r="H8" s="3"/>
      <c r="I8" s="3"/>
      <c r="J8" s="3"/>
      <c r="K8" s="3"/>
      <c r="L8" s="14"/>
      <c r="O8" s="1536"/>
    </row>
    <row r="9" spans="1:26" ht="17.100000000000001" customHeight="1">
      <c r="A9" s="3"/>
      <c r="B9" s="1550"/>
      <c r="C9" s="6"/>
      <c r="D9" s="7"/>
      <c r="E9" s="1540" t="s">
        <v>110</v>
      </c>
      <c r="F9" s="1541"/>
      <c r="G9" s="1542"/>
      <c r="H9" s="5" t="s">
        <v>30</v>
      </c>
      <c r="I9" s="1540" t="s">
        <v>111</v>
      </c>
      <c r="J9" s="1541"/>
      <c r="K9" s="1542"/>
      <c r="L9" s="15" t="s">
        <v>30</v>
      </c>
      <c r="O9" s="1536"/>
    </row>
    <row r="10" spans="1:26" ht="5.0999999999999996" customHeight="1">
      <c r="A10" s="3"/>
      <c r="B10" s="1550"/>
      <c r="C10" s="1537"/>
      <c r="D10" s="3"/>
      <c r="E10" s="16"/>
      <c r="F10" s="16"/>
      <c r="G10" s="16"/>
      <c r="H10" s="10"/>
      <c r="I10" s="16"/>
      <c r="J10" s="16"/>
      <c r="K10" s="16"/>
      <c r="L10" s="14"/>
      <c r="O10" s="1536"/>
    </row>
    <row r="11" spans="1:26" ht="15.75" customHeight="1">
      <c r="A11" s="3"/>
      <c r="B11" s="1550"/>
      <c r="C11" s="1538"/>
      <c r="D11" s="17" t="s">
        <v>112</v>
      </c>
      <c r="E11" s="16"/>
      <c r="F11" s="18">
        <v>10000</v>
      </c>
      <c r="G11" s="16"/>
      <c r="H11" s="11" t="s">
        <v>113</v>
      </c>
      <c r="I11" s="16"/>
      <c r="J11" s="19" t="s">
        <v>29</v>
      </c>
      <c r="K11" s="16"/>
      <c r="L11" s="20" t="s">
        <v>113</v>
      </c>
      <c r="O11" s="1536"/>
    </row>
    <row r="12" spans="1:26" ht="5.0999999999999996" customHeight="1">
      <c r="A12" s="3"/>
      <c r="B12" s="1550"/>
      <c r="C12" s="1539"/>
      <c r="D12" s="8"/>
      <c r="E12" s="9"/>
      <c r="F12" s="9"/>
      <c r="G12" s="9"/>
      <c r="H12" s="7"/>
      <c r="I12" s="9"/>
      <c r="J12" s="9"/>
      <c r="K12" s="9"/>
      <c r="L12" s="21"/>
      <c r="O12" s="1536"/>
    </row>
    <row r="13" spans="1:26" ht="5.0999999999999996" customHeight="1">
      <c r="A13" s="3"/>
      <c r="B13" s="1550"/>
      <c r="C13" s="1538"/>
      <c r="D13" s="3"/>
      <c r="E13" s="16"/>
      <c r="F13" s="16"/>
      <c r="G13" s="16"/>
      <c r="H13" s="12"/>
      <c r="I13" s="16"/>
      <c r="J13" s="16"/>
      <c r="K13" s="16"/>
      <c r="L13" s="14"/>
      <c r="O13" s="1536"/>
    </row>
    <row r="14" spans="1:26" ht="15.75" customHeight="1">
      <c r="A14" s="3"/>
      <c r="B14" s="1550"/>
      <c r="C14" s="1538"/>
      <c r="D14" s="17" t="s">
        <v>114</v>
      </c>
      <c r="E14" s="16"/>
      <c r="F14" s="18">
        <v>10000</v>
      </c>
      <c r="G14" s="16"/>
      <c r="H14" s="11" t="s">
        <v>113</v>
      </c>
      <c r="I14" s="16"/>
      <c r="J14" s="19" t="s">
        <v>29</v>
      </c>
      <c r="K14" s="16"/>
      <c r="L14" s="20" t="s">
        <v>113</v>
      </c>
      <c r="O14" s="1536"/>
    </row>
    <row r="15" spans="1:26" ht="5.0999999999999996" customHeight="1">
      <c r="A15" s="3"/>
      <c r="B15" s="1550"/>
      <c r="C15" s="1539"/>
      <c r="D15" s="8"/>
      <c r="E15" s="9"/>
      <c r="F15" s="9"/>
      <c r="G15" s="9"/>
      <c r="H15" s="7"/>
      <c r="I15" s="9"/>
      <c r="J15" s="9"/>
      <c r="K15" s="9"/>
      <c r="L15" s="21"/>
      <c r="O15" s="1536"/>
    </row>
    <row r="16" spans="1:26" ht="11.1" customHeight="1">
      <c r="A16" s="3"/>
      <c r="B16" s="1550"/>
      <c r="C16" s="1538"/>
      <c r="D16" s="1562" t="s">
        <v>115</v>
      </c>
      <c r="E16" s="16"/>
      <c r="F16" s="16"/>
      <c r="G16" s="16"/>
      <c r="H16" s="12"/>
      <c r="I16" s="16"/>
      <c r="J16" s="16"/>
      <c r="K16" s="16"/>
      <c r="L16" s="14"/>
      <c r="O16" s="1536"/>
    </row>
    <row r="17" spans="1:15" ht="11.1" customHeight="1">
      <c r="A17" s="3"/>
      <c r="B17" s="1550"/>
      <c r="C17" s="1538"/>
      <c r="D17" s="1562"/>
      <c r="E17" s="16"/>
      <c r="F17" s="16"/>
      <c r="G17" s="16"/>
      <c r="H17" s="12"/>
      <c r="I17" s="16"/>
      <c r="J17" s="16"/>
      <c r="K17" s="16"/>
      <c r="L17" s="14"/>
      <c r="O17" s="1536"/>
    </row>
    <row r="18" spans="1:15" ht="15.75" customHeight="1">
      <c r="A18" s="3"/>
      <c r="B18" s="1550"/>
      <c r="C18" s="13"/>
      <c r="D18" s="22" t="str">
        <f>IF(Y1=2, "Level 1", IF(Z1=TRUE, IF(A26-1=0, "Lowest Level","Lowest Level -"&amp;(A26-1)), "Level 1"))</f>
        <v>Level 1</v>
      </c>
      <c r="E18" s="16"/>
      <c r="F18" s="18">
        <v>10000</v>
      </c>
      <c r="G18" s="16"/>
      <c r="H18" s="11" t="s">
        <v>113</v>
      </c>
      <c r="I18" s="16"/>
      <c r="J18" s="19" t="s">
        <v>29</v>
      </c>
      <c r="K18" s="16"/>
      <c r="L18" s="20" t="s">
        <v>113</v>
      </c>
      <c r="O18" s="1536"/>
    </row>
    <row r="19" spans="1:15" ht="5.0999999999999996" customHeight="1">
      <c r="A19" s="3"/>
      <c r="B19" s="1550"/>
      <c r="C19" s="13"/>
      <c r="D19" s="8"/>
      <c r="E19" s="9"/>
      <c r="F19" s="9"/>
      <c r="G19" s="9"/>
      <c r="H19" s="7"/>
      <c r="I19" s="9"/>
      <c r="J19" s="9"/>
      <c r="K19" s="9"/>
      <c r="L19" s="21"/>
      <c r="O19" s="1536"/>
    </row>
    <row r="20" spans="1:15" ht="5.0999999999999996" customHeight="1">
      <c r="A20" s="3"/>
      <c r="B20" s="1550"/>
      <c r="C20" s="13"/>
      <c r="D20" s="3"/>
      <c r="E20" s="16"/>
      <c r="F20" s="16"/>
      <c r="G20" s="16"/>
      <c r="H20" s="12"/>
      <c r="I20" s="16"/>
      <c r="J20" s="16"/>
      <c r="K20" s="16"/>
      <c r="L20" s="14"/>
      <c r="O20" s="35"/>
    </row>
    <row r="21" spans="1:15" ht="15.75" customHeight="1">
      <c r="A21" s="3"/>
      <c r="B21" s="1550"/>
      <c r="C21" s="13"/>
      <c r="D21" s="23" t="str">
        <f>IF(Y1=2, "Level 2", IF(Z1=TRUE, IF(A26-2=0, "Lowest Level","Lowest Level -"&amp;(A26-2)), "Level 2"))</f>
        <v>Level 2</v>
      </c>
      <c r="E21" s="16"/>
      <c r="F21" s="18">
        <v>10000</v>
      </c>
      <c r="G21" s="16"/>
      <c r="H21" s="11" t="s">
        <v>113</v>
      </c>
      <c r="I21" s="16"/>
      <c r="J21" s="19" t="s">
        <v>29</v>
      </c>
      <c r="K21" s="16"/>
      <c r="L21" s="20" t="s">
        <v>113</v>
      </c>
      <c r="O21" s="36" t="s">
        <v>132</v>
      </c>
    </row>
    <row r="22" spans="1:15" ht="5.0999999999999996" customHeight="1">
      <c r="A22" s="3"/>
      <c r="B22" s="1550"/>
      <c r="C22" s="13"/>
      <c r="D22" s="8"/>
      <c r="E22" s="9"/>
      <c r="F22" s="9"/>
      <c r="G22" s="9"/>
      <c r="H22" s="7"/>
      <c r="I22" s="9"/>
      <c r="J22" s="9"/>
      <c r="K22" s="9"/>
      <c r="L22" s="21"/>
      <c r="O22" s="1536" t="s">
        <v>133</v>
      </c>
    </row>
    <row r="23" spans="1:15" ht="5.0999999999999996" customHeight="1">
      <c r="A23" s="3"/>
      <c r="B23" s="1550"/>
      <c r="C23" s="13"/>
      <c r="D23" s="3"/>
      <c r="E23" s="16"/>
      <c r="F23" s="16"/>
      <c r="G23" s="16"/>
      <c r="H23" s="12"/>
      <c r="I23" s="16"/>
      <c r="J23" s="16"/>
      <c r="K23" s="16"/>
      <c r="L23" s="14"/>
      <c r="O23" s="1536"/>
    </row>
    <row r="24" spans="1:15" ht="15.75" customHeight="1">
      <c r="A24" s="3"/>
      <c r="B24" s="1550"/>
      <c r="C24" s="13"/>
      <c r="D24" s="24" t="str">
        <f>IF(Y1=2, "Level 3", IF(Z1=TRUE, IF(A26-3=0, "Lowest Level","Lowest Level -"&amp;(A26-3)), "Level 3"))</f>
        <v>Level 3</v>
      </c>
      <c r="E24" s="16"/>
      <c r="F24" s="18">
        <v>10000</v>
      </c>
      <c r="G24" s="16"/>
      <c r="H24" s="11" t="s">
        <v>113</v>
      </c>
      <c r="I24" s="16"/>
      <c r="J24" s="19" t="s">
        <v>29</v>
      </c>
      <c r="K24" s="16"/>
      <c r="L24" s="20" t="s">
        <v>113</v>
      </c>
      <c r="O24" s="1536"/>
    </row>
    <row r="25" spans="1:15" ht="5.0999999999999996" customHeight="1">
      <c r="A25" s="3"/>
      <c r="B25" s="1550"/>
      <c r="C25" s="13"/>
      <c r="D25" s="8"/>
      <c r="E25" s="9"/>
      <c r="F25" s="9"/>
      <c r="G25" s="9"/>
      <c r="H25" s="7"/>
      <c r="I25" s="9"/>
      <c r="J25" s="9"/>
      <c r="K25" s="9"/>
      <c r="L25" s="21"/>
      <c r="O25" s="1536"/>
    </row>
    <row r="26" spans="1:15" ht="21.95" customHeight="1">
      <c r="A26" s="3">
        <v>3</v>
      </c>
      <c r="B26" s="1550"/>
      <c r="C26" s="13"/>
      <c r="D26" s="3"/>
      <c r="E26" s="3"/>
      <c r="F26" s="3"/>
      <c r="G26" s="3"/>
      <c r="H26" s="3"/>
      <c r="I26" s="3"/>
      <c r="J26" s="3"/>
      <c r="K26" s="3"/>
      <c r="L26" s="14"/>
      <c r="O26" s="1536"/>
    </row>
    <row r="27" spans="1:15" ht="5.0999999999999996" customHeight="1" thickBot="1">
      <c r="A27" s="3"/>
      <c r="B27" s="1557"/>
      <c r="C27" s="25"/>
      <c r="D27" s="26"/>
      <c r="E27" s="26"/>
      <c r="F27" s="26"/>
      <c r="G27" s="26"/>
      <c r="H27" s="26"/>
      <c r="I27" s="26"/>
      <c r="J27" s="26"/>
      <c r="K27" s="26"/>
      <c r="L27" s="27"/>
      <c r="O27" s="1536"/>
    </row>
    <row r="28" spans="1:15" ht="21.75" customHeight="1">
      <c r="A28" s="3"/>
      <c r="B28" s="1561" t="s">
        <v>26</v>
      </c>
      <c r="C28" s="28"/>
      <c r="D28" s="28"/>
      <c r="E28" s="28"/>
      <c r="F28" s="28"/>
      <c r="G28" s="28"/>
      <c r="H28" s="28"/>
      <c r="I28" s="28"/>
      <c r="J28" s="28"/>
      <c r="K28" s="28"/>
      <c r="L28" s="29"/>
      <c r="O28" s="1536"/>
    </row>
    <row r="29" spans="1:15" ht="18" customHeight="1">
      <c r="A29" s="3"/>
      <c r="B29" s="1550"/>
      <c r="C29" s="3"/>
      <c r="D29" s="3"/>
      <c r="E29" s="3"/>
      <c r="F29" s="3"/>
      <c r="G29" s="3"/>
      <c r="H29" s="3"/>
      <c r="I29" s="3"/>
      <c r="J29" s="3"/>
      <c r="K29" s="3"/>
      <c r="L29" s="14"/>
      <c r="O29" s="1536"/>
    </row>
    <row r="30" spans="1:15" ht="17.100000000000001" customHeight="1">
      <c r="A30" s="3"/>
      <c r="B30" s="1550"/>
      <c r="C30" s="6"/>
      <c r="D30" s="7"/>
      <c r="E30" s="1540" t="s">
        <v>110</v>
      </c>
      <c r="F30" s="1541"/>
      <c r="G30" s="1542"/>
      <c r="H30" s="5" t="s">
        <v>30</v>
      </c>
      <c r="I30" s="1540" t="s">
        <v>111</v>
      </c>
      <c r="J30" s="1541"/>
      <c r="K30" s="1542"/>
      <c r="L30" s="15" t="s">
        <v>30</v>
      </c>
      <c r="O30" s="35"/>
    </row>
    <row r="31" spans="1:15" ht="5.0999999999999996" customHeight="1">
      <c r="A31" s="3"/>
      <c r="B31" s="1550"/>
      <c r="C31" s="1537"/>
      <c r="D31" s="3"/>
      <c r="E31" s="16"/>
      <c r="F31" s="16"/>
      <c r="G31" s="16"/>
      <c r="H31" s="10"/>
      <c r="I31" s="16"/>
      <c r="J31" s="16"/>
      <c r="K31" s="16"/>
      <c r="L31" s="14"/>
      <c r="O31" s="35"/>
    </row>
    <row r="32" spans="1:15" ht="15.75" customHeight="1">
      <c r="A32" s="3"/>
      <c r="B32" s="1550"/>
      <c r="C32" s="1538"/>
      <c r="D32" s="17" t="s">
        <v>112</v>
      </c>
      <c r="E32" s="16"/>
      <c r="F32" s="18">
        <v>10000</v>
      </c>
      <c r="G32" s="16"/>
      <c r="H32" s="11" t="s">
        <v>113</v>
      </c>
      <c r="I32" s="16"/>
      <c r="J32" s="19" t="s">
        <v>29</v>
      </c>
      <c r="K32" s="16"/>
      <c r="L32" s="20" t="s">
        <v>113</v>
      </c>
      <c r="O32" s="37" t="s">
        <v>130</v>
      </c>
    </row>
    <row r="33" spans="1:15" ht="5.0999999999999996" customHeight="1">
      <c r="A33" s="3"/>
      <c r="B33" s="1550"/>
      <c r="C33" s="1539"/>
      <c r="D33" s="8"/>
      <c r="E33" s="9"/>
      <c r="F33" s="9"/>
      <c r="G33" s="9"/>
      <c r="H33" s="7"/>
      <c r="I33" s="9"/>
      <c r="J33" s="9"/>
      <c r="K33" s="9"/>
      <c r="L33" s="21"/>
      <c r="O33" s="1536" t="s">
        <v>134</v>
      </c>
    </row>
    <row r="34" spans="1:15" ht="5.0999999999999996" customHeight="1">
      <c r="A34" s="3"/>
      <c r="B34" s="1550"/>
      <c r="C34" s="1538"/>
      <c r="D34" s="3"/>
      <c r="E34" s="16"/>
      <c r="F34" s="16"/>
      <c r="G34" s="16"/>
      <c r="H34" s="12"/>
      <c r="I34" s="16"/>
      <c r="J34" s="16"/>
      <c r="K34" s="16"/>
      <c r="L34" s="14"/>
      <c r="O34" s="1536"/>
    </row>
    <row r="35" spans="1:15" ht="15.75" customHeight="1">
      <c r="A35" s="3"/>
      <c r="B35" s="1550"/>
      <c r="C35" s="1538"/>
      <c r="D35" s="17" t="s">
        <v>114</v>
      </c>
      <c r="E35" s="16"/>
      <c r="F35" s="18">
        <v>10000</v>
      </c>
      <c r="G35" s="16"/>
      <c r="H35" s="11" t="s">
        <v>113</v>
      </c>
      <c r="I35" s="16"/>
      <c r="J35" s="19" t="s">
        <v>29</v>
      </c>
      <c r="K35" s="16"/>
      <c r="L35" s="20" t="s">
        <v>113</v>
      </c>
      <c r="O35" s="1536"/>
    </row>
    <row r="36" spans="1:15" ht="5.0999999999999996" customHeight="1">
      <c r="A36" s="3"/>
      <c r="B36" s="1550"/>
      <c r="C36" s="1539"/>
      <c r="D36" s="8"/>
      <c r="E36" s="9"/>
      <c r="F36" s="9"/>
      <c r="G36" s="9"/>
      <c r="H36" s="7"/>
      <c r="I36" s="9"/>
      <c r="J36" s="9"/>
      <c r="K36" s="9"/>
      <c r="L36" s="21"/>
      <c r="O36" s="1536"/>
    </row>
    <row r="37" spans="1:15" ht="11.1" customHeight="1">
      <c r="A37" s="3"/>
      <c r="B37" s="1550"/>
      <c r="C37" s="1538"/>
      <c r="D37" s="1562" t="s">
        <v>115</v>
      </c>
      <c r="E37" s="16"/>
      <c r="F37" s="16"/>
      <c r="G37" s="16"/>
      <c r="H37" s="12"/>
      <c r="I37" s="16"/>
      <c r="J37" s="16"/>
      <c r="K37" s="16"/>
      <c r="L37" s="14"/>
      <c r="O37" s="1536"/>
    </row>
    <row r="38" spans="1:15" ht="11.1" customHeight="1">
      <c r="A38" s="3"/>
      <c r="B38" s="1550"/>
      <c r="C38" s="1538"/>
      <c r="D38" s="1562"/>
      <c r="E38" s="16"/>
      <c r="F38" s="16"/>
      <c r="G38" s="16"/>
      <c r="H38" s="12"/>
      <c r="I38" s="16"/>
      <c r="J38" s="16"/>
      <c r="K38" s="16"/>
      <c r="L38" s="14"/>
      <c r="O38" s="1536"/>
    </row>
    <row r="39" spans="1:15" ht="15.75" customHeight="1">
      <c r="A39" s="3"/>
      <c r="B39" s="1550"/>
      <c r="C39" s="13"/>
      <c r="D39" s="22" t="str">
        <f>IF(Y1=2, "Level 1", IF(Z1=TRUE, IF(A47-1=0, "Lowest Level","Lowest Level -"&amp;(A47-1)), "Level 1"))</f>
        <v>Level 1</v>
      </c>
      <c r="E39" s="16"/>
      <c r="F39" s="18">
        <v>10000</v>
      </c>
      <c r="G39" s="16"/>
      <c r="H39" s="11" t="s">
        <v>113</v>
      </c>
      <c r="I39" s="16"/>
      <c r="J39" s="19" t="s">
        <v>29</v>
      </c>
      <c r="K39" s="16"/>
      <c r="L39" s="20" t="s">
        <v>113</v>
      </c>
      <c r="O39" s="1536"/>
    </row>
    <row r="40" spans="1:15" ht="5.0999999999999996" customHeight="1">
      <c r="A40" s="3"/>
      <c r="B40" s="1550"/>
      <c r="C40" s="13"/>
      <c r="D40" s="8"/>
      <c r="E40" s="9"/>
      <c r="F40" s="9"/>
      <c r="G40" s="9"/>
      <c r="H40" s="7"/>
      <c r="I40" s="9"/>
      <c r="J40" s="9"/>
      <c r="K40" s="9"/>
      <c r="L40" s="21"/>
      <c r="O40" s="38"/>
    </row>
    <row r="41" spans="1:15" ht="5.0999999999999996" customHeight="1">
      <c r="A41" s="3"/>
      <c r="B41" s="1550"/>
      <c r="C41" s="13"/>
      <c r="D41" s="3"/>
      <c r="E41" s="16"/>
      <c r="F41" s="16"/>
      <c r="G41" s="16"/>
      <c r="H41" s="12"/>
      <c r="I41" s="16"/>
      <c r="J41" s="16"/>
      <c r="K41" s="16"/>
      <c r="L41" s="14"/>
    </row>
    <row r="42" spans="1:15" ht="15.75" customHeight="1">
      <c r="A42" s="3"/>
      <c r="B42" s="1550"/>
      <c r="C42" s="13"/>
      <c r="D42" s="23" t="str">
        <f>IF(Y1=2, "Level 2", IF(Z1=TRUE, IF(A47-2=0, "Lowest Level","Lowest Level -"&amp;(A47-2)), "Level 2"))</f>
        <v>Level 2</v>
      </c>
      <c r="E42" s="16"/>
      <c r="F42" s="18">
        <v>10000</v>
      </c>
      <c r="G42" s="16"/>
      <c r="H42" s="11" t="s">
        <v>113</v>
      </c>
      <c r="I42" s="16"/>
      <c r="J42" s="19" t="s">
        <v>29</v>
      </c>
      <c r="K42" s="16"/>
      <c r="L42" s="20" t="s">
        <v>113</v>
      </c>
    </row>
    <row r="43" spans="1:15" ht="5.0999999999999996" customHeight="1">
      <c r="A43" s="3"/>
      <c r="B43" s="1550"/>
      <c r="C43" s="13"/>
      <c r="D43" s="8"/>
      <c r="E43" s="9"/>
      <c r="F43" s="9"/>
      <c r="G43" s="9"/>
      <c r="H43" s="7"/>
      <c r="I43" s="9"/>
      <c r="J43" s="9"/>
      <c r="K43" s="9"/>
      <c r="L43" s="21"/>
    </row>
    <row r="44" spans="1:15" ht="5.0999999999999996" customHeight="1">
      <c r="A44" s="3"/>
      <c r="B44" s="1550"/>
      <c r="C44" s="13"/>
      <c r="D44" s="3"/>
      <c r="E44" s="16"/>
      <c r="F44" s="16"/>
      <c r="G44" s="16"/>
      <c r="H44" s="12"/>
      <c r="I44" s="16"/>
      <c r="J44" s="16"/>
      <c r="K44" s="16"/>
      <c r="L44" s="14"/>
    </row>
    <row r="45" spans="1:15" ht="15.75" customHeight="1">
      <c r="A45" s="3"/>
      <c r="B45" s="1550"/>
      <c r="C45" s="13"/>
      <c r="D45" s="24" t="str">
        <f>IF(Y1=2, "Level 3", IF(Z1=TRUE, IF(A47-3=0, "Lowest Level","Lowest Level -"&amp;(A47-3)), "Level 3"))</f>
        <v>Level 3</v>
      </c>
      <c r="E45" s="16"/>
      <c r="F45" s="18">
        <v>10000</v>
      </c>
      <c r="G45" s="16"/>
      <c r="H45" s="11" t="s">
        <v>113</v>
      </c>
      <c r="I45" s="16"/>
      <c r="J45" s="19" t="s">
        <v>29</v>
      </c>
      <c r="K45" s="16"/>
      <c r="L45" s="20" t="s">
        <v>113</v>
      </c>
    </row>
    <row r="46" spans="1:15" ht="5.0999999999999996" customHeight="1">
      <c r="A46" s="3"/>
      <c r="B46" s="1550"/>
      <c r="C46" s="13"/>
      <c r="D46" s="8"/>
      <c r="E46" s="9"/>
      <c r="F46" s="9"/>
      <c r="G46" s="9"/>
      <c r="H46" s="7"/>
      <c r="I46" s="9"/>
      <c r="J46" s="9"/>
      <c r="K46" s="9"/>
      <c r="L46" s="21"/>
    </row>
    <row r="47" spans="1:15" ht="21.95" customHeight="1">
      <c r="A47" s="3">
        <v>3</v>
      </c>
      <c r="B47" s="1550"/>
      <c r="C47" s="13"/>
      <c r="D47" s="3"/>
      <c r="E47" s="3"/>
      <c r="F47" s="3"/>
      <c r="G47" s="3"/>
      <c r="H47" s="3"/>
      <c r="I47" s="3"/>
      <c r="J47" s="3"/>
      <c r="K47" s="3"/>
      <c r="L47" s="14"/>
    </row>
    <row r="48" spans="1:15" ht="5.0999999999999996" customHeight="1" thickBot="1">
      <c r="A48" s="3"/>
      <c r="B48" s="1557"/>
      <c r="C48" s="25"/>
      <c r="D48" s="26"/>
      <c r="E48" s="26"/>
      <c r="F48" s="26"/>
      <c r="G48" s="26"/>
      <c r="H48" s="26"/>
      <c r="I48" s="26"/>
      <c r="J48" s="26"/>
      <c r="K48" s="26"/>
      <c r="L48" s="27"/>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543" t="s">
        <v>116</v>
      </c>
      <c r="C52" s="1544"/>
      <c r="D52" s="1544"/>
      <c r="E52" s="1544"/>
      <c r="F52" s="1544"/>
      <c r="G52" s="1544"/>
      <c r="H52" s="1544"/>
      <c r="I52" s="1544"/>
      <c r="J52" s="1544"/>
      <c r="K52" s="1544"/>
      <c r="L52" s="1545"/>
    </row>
    <row r="53" spans="1:12" ht="28.35" customHeight="1">
      <c r="A53" s="3"/>
      <c r="B53" s="1546"/>
      <c r="C53" s="1547"/>
      <c r="D53" s="1547"/>
      <c r="E53" s="1547"/>
      <c r="F53" s="1547"/>
      <c r="G53" s="1547"/>
      <c r="H53" s="1547"/>
      <c r="I53" s="1547"/>
      <c r="J53" s="1547"/>
      <c r="K53" s="1547"/>
      <c r="L53" s="1548"/>
    </row>
    <row r="54" spans="1:12" ht="18" customHeight="1">
      <c r="A54" s="3"/>
      <c r="B54" s="1549" t="s">
        <v>28</v>
      </c>
      <c r="C54" s="3"/>
      <c r="D54" s="3"/>
      <c r="E54" s="3"/>
      <c r="F54" s="3"/>
      <c r="G54" s="3"/>
      <c r="H54" s="3"/>
      <c r="I54" s="3"/>
      <c r="J54" s="3"/>
      <c r="K54" s="3"/>
      <c r="L54" s="14"/>
    </row>
    <row r="55" spans="1:12" ht="17.100000000000001" customHeight="1">
      <c r="A55" s="3"/>
      <c r="B55" s="1550"/>
      <c r="C55" s="6"/>
      <c r="D55" s="7"/>
      <c r="E55" s="1540" t="s">
        <v>110</v>
      </c>
      <c r="F55" s="1541"/>
      <c r="G55" s="1542"/>
      <c r="H55" s="5" t="s">
        <v>30</v>
      </c>
      <c r="I55" s="1540" t="s">
        <v>111</v>
      </c>
      <c r="J55" s="1541"/>
      <c r="K55" s="1542"/>
      <c r="L55" s="15" t="s">
        <v>30</v>
      </c>
    </row>
    <row r="56" spans="1:12" ht="5.0999999999999996" customHeight="1">
      <c r="A56" s="3"/>
      <c r="B56" s="1550"/>
      <c r="C56" s="1537"/>
      <c r="D56" s="3"/>
      <c r="E56" s="16"/>
      <c r="F56" s="16"/>
      <c r="G56" s="16"/>
      <c r="H56" s="10"/>
      <c r="I56" s="16"/>
      <c r="J56" s="16"/>
      <c r="K56" s="16"/>
      <c r="L56" s="14"/>
    </row>
    <row r="57" spans="1:12" ht="15.75" customHeight="1">
      <c r="A57" s="3"/>
      <c r="B57" s="1550"/>
      <c r="C57" s="1538"/>
      <c r="D57" s="17" t="s">
        <v>117</v>
      </c>
      <c r="E57" s="16"/>
      <c r="F57" s="18">
        <v>10000</v>
      </c>
      <c r="G57" s="16"/>
      <c r="H57" s="11" t="s">
        <v>113</v>
      </c>
      <c r="I57" s="16"/>
      <c r="J57" s="19" t="s">
        <v>29</v>
      </c>
      <c r="K57" s="16"/>
      <c r="L57" s="20" t="s">
        <v>113</v>
      </c>
    </row>
    <row r="58" spans="1:12" ht="5.0999999999999996" customHeight="1">
      <c r="A58" s="3"/>
      <c r="B58" s="1550"/>
      <c r="C58" s="1539"/>
      <c r="D58" s="8"/>
      <c r="E58" s="9"/>
      <c r="F58" s="9"/>
      <c r="G58" s="9"/>
      <c r="H58" s="7"/>
      <c r="I58" s="9"/>
      <c r="J58" s="9"/>
      <c r="K58" s="9"/>
      <c r="L58" s="21"/>
    </row>
    <row r="59" spans="1:12" ht="5.0999999999999996" customHeight="1">
      <c r="A59" s="3"/>
      <c r="B59" s="1550"/>
      <c r="C59" s="1538"/>
      <c r="D59" s="3"/>
      <c r="E59" s="16"/>
      <c r="F59" s="16"/>
      <c r="G59" s="16"/>
      <c r="H59" s="12"/>
      <c r="I59" s="16"/>
      <c r="J59" s="16"/>
      <c r="K59" s="16"/>
      <c r="L59" s="14"/>
    </row>
    <row r="60" spans="1:12" ht="15.75" customHeight="1">
      <c r="A60" s="3"/>
      <c r="B60" s="1550"/>
      <c r="C60" s="1538"/>
      <c r="D60" s="17" t="s">
        <v>118</v>
      </c>
      <c r="E60" s="16"/>
      <c r="F60" s="18">
        <v>10000</v>
      </c>
      <c r="G60" s="16"/>
      <c r="H60" s="11" t="s">
        <v>113</v>
      </c>
      <c r="I60" s="16"/>
      <c r="J60" s="19" t="s">
        <v>29</v>
      </c>
      <c r="K60" s="16"/>
      <c r="L60" s="20" t="s">
        <v>113</v>
      </c>
    </row>
    <row r="61" spans="1:12" ht="5.0999999999999996" customHeight="1">
      <c r="A61" s="3"/>
      <c r="B61" s="1550"/>
      <c r="C61" s="1539"/>
      <c r="D61" s="8"/>
      <c r="E61" s="9"/>
      <c r="F61" s="9"/>
      <c r="G61" s="9"/>
      <c r="H61" s="7"/>
      <c r="I61" s="9"/>
      <c r="J61" s="9"/>
      <c r="K61" s="9"/>
      <c r="L61" s="21"/>
    </row>
    <row r="62" spans="1:12" ht="5.0999999999999996" customHeight="1">
      <c r="A62" s="3"/>
      <c r="B62" s="1550"/>
      <c r="C62" s="1538"/>
      <c r="D62" s="3"/>
      <c r="E62" s="16"/>
      <c r="F62" s="16"/>
      <c r="G62" s="16"/>
      <c r="H62" s="12"/>
      <c r="I62" s="16"/>
      <c r="J62" s="16"/>
      <c r="K62" s="16"/>
      <c r="L62" s="14"/>
    </row>
    <row r="63" spans="1:12" ht="15.75" customHeight="1">
      <c r="A63" s="3"/>
      <c r="B63" s="1550"/>
      <c r="C63" s="1538"/>
      <c r="D63" s="17" t="s">
        <v>119</v>
      </c>
      <c r="E63" s="16"/>
      <c r="F63" s="18">
        <v>10000</v>
      </c>
      <c r="G63" s="16"/>
      <c r="H63" s="11" t="s">
        <v>113</v>
      </c>
      <c r="I63" s="16"/>
      <c r="J63" s="19" t="s">
        <v>29</v>
      </c>
      <c r="K63" s="16"/>
      <c r="L63" s="20" t="s">
        <v>113</v>
      </c>
    </row>
    <row r="64" spans="1:12" ht="5.0999999999999996" customHeight="1">
      <c r="A64" s="3"/>
      <c r="B64" s="1550"/>
      <c r="C64" s="1539"/>
      <c r="D64" s="8"/>
      <c r="E64" s="9"/>
      <c r="F64" s="9"/>
      <c r="G64" s="9"/>
      <c r="H64" s="7"/>
      <c r="I64" s="9"/>
      <c r="J64" s="9"/>
      <c r="K64" s="9"/>
      <c r="L64" s="21"/>
    </row>
    <row r="65" spans="1:12" ht="5.0999999999999996" customHeight="1">
      <c r="A65" s="3"/>
      <c r="B65" s="1550"/>
      <c r="C65" s="1538"/>
      <c r="D65" s="3"/>
      <c r="E65" s="16"/>
      <c r="F65" s="16"/>
      <c r="G65" s="16"/>
      <c r="H65" s="12"/>
      <c r="I65" s="16"/>
      <c r="J65" s="16"/>
      <c r="K65" s="16"/>
      <c r="L65" s="14"/>
    </row>
    <row r="66" spans="1:12" ht="15.75" customHeight="1">
      <c r="A66" s="3"/>
      <c r="B66" s="1550"/>
      <c r="C66" s="1538"/>
      <c r="D66" s="17" t="s">
        <v>120</v>
      </c>
      <c r="E66" s="16"/>
      <c r="F66" s="18">
        <v>10000</v>
      </c>
      <c r="G66" s="16"/>
      <c r="H66" s="11" t="s">
        <v>113</v>
      </c>
      <c r="I66" s="16"/>
      <c r="J66" s="19" t="s">
        <v>29</v>
      </c>
      <c r="K66" s="16"/>
      <c r="L66" s="20" t="s">
        <v>113</v>
      </c>
    </row>
    <row r="67" spans="1:12" ht="5.0999999999999996" customHeight="1">
      <c r="A67" s="3"/>
      <c r="B67" s="1550"/>
      <c r="C67" s="1539"/>
      <c r="D67" s="8"/>
      <c r="E67" s="9"/>
      <c r="F67" s="9"/>
      <c r="G67" s="9"/>
      <c r="H67" s="7"/>
      <c r="I67" s="9"/>
      <c r="J67" s="9"/>
      <c r="K67" s="9"/>
      <c r="L67" s="21"/>
    </row>
    <row r="68" spans="1:12" ht="5.0999999999999996" customHeight="1">
      <c r="A68" s="3"/>
      <c r="B68" s="1550"/>
      <c r="C68" s="1538"/>
      <c r="D68" s="3"/>
      <c r="E68" s="16"/>
      <c r="F68" s="16"/>
      <c r="G68" s="16"/>
      <c r="H68" s="12"/>
      <c r="I68" s="16"/>
      <c r="J68" s="16"/>
      <c r="K68" s="16"/>
      <c r="L68" s="14"/>
    </row>
    <row r="69" spans="1:12" ht="15.75" customHeight="1">
      <c r="A69" s="3"/>
      <c r="B69" s="1550"/>
      <c r="C69" s="1538"/>
      <c r="D69" s="17" t="s">
        <v>121</v>
      </c>
      <c r="E69" s="16"/>
      <c r="F69" s="18">
        <v>10000</v>
      </c>
      <c r="G69" s="16"/>
      <c r="H69" s="11" t="s">
        <v>113</v>
      </c>
      <c r="I69" s="16"/>
      <c r="J69" s="19" t="s">
        <v>29</v>
      </c>
      <c r="K69" s="16"/>
      <c r="L69" s="20" t="s">
        <v>113</v>
      </c>
    </row>
    <row r="70" spans="1:12" ht="5.0999999999999996" customHeight="1">
      <c r="A70" s="3"/>
      <c r="B70" s="1550"/>
      <c r="C70" s="1539"/>
      <c r="D70" s="8"/>
      <c r="E70" s="9"/>
      <c r="F70" s="9"/>
      <c r="G70" s="9"/>
      <c r="H70" s="7"/>
      <c r="I70" s="9"/>
      <c r="J70" s="9"/>
      <c r="K70" s="9"/>
      <c r="L70" s="21"/>
    </row>
    <row r="71" spans="1:12" ht="5.0999999999999996" customHeight="1">
      <c r="A71" s="3"/>
      <c r="B71" s="1550"/>
      <c r="C71" s="1538"/>
      <c r="D71" s="3"/>
      <c r="E71" s="16"/>
      <c r="F71" s="16"/>
      <c r="G71" s="16"/>
      <c r="H71" s="12"/>
      <c r="I71" s="16"/>
      <c r="J71" s="16"/>
      <c r="K71" s="16"/>
      <c r="L71" s="14"/>
    </row>
    <row r="72" spans="1:12" ht="15.75" customHeight="1">
      <c r="A72" s="3"/>
      <c r="B72" s="1550"/>
      <c r="C72" s="1538"/>
      <c r="D72" s="17" t="s">
        <v>122</v>
      </c>
      <c r="E72" s="16"/>
      <c r="F72" s="16"/>
      <c r="G72" s="16"/>
      <c r="H72" s="12"/>
      <c r="I72" s="16"/>
      <c r="J72" s="16"/>
      <c r="K72" s="16"/>
      <c r="L72" s="14"/>
    </row>
    <row r="73" spans="1:12" ht="21.95" customHeight="1">
      <c r="A73" s="3"/>
      <c r="B73" s="1550"/>
      <c r="C73" s="13"/>
      <c r="D73" s="3"/>
      <c r="E73" s="3"/>
      <c r="F73" s="3"/>
      <c r="G73" s="3"/>
      <c r="H73" s="12"/>
      <c r="I73" s="3"/>
      <c r="J73" s="3"/>
      <c r="K73" s="3"/>
      <c r="L73" s="14"/>
    </row>
    <row r="74" spans="1:12" ht="5.0999999999999996" customHeight="1" thickBot="1">
      <c r="A74" s="3"/>
      <c r="B74" s="1557"/>
      <c r="C74" s="25"/>
      <c r="D74" s="26"/>
      <c r="E74" s="26"/>
      <c r="F74" s="26"/>
      <c r="G74" s="26"/>
      <c r="H74" s="30"/>
      <c r="I74" s="26"/>
      <c r="J74" s="26"/>
      <c r="K74" s="26"/>
      <c r="L74" s="27"/>
    </row>
    <row r="75" spans="1:12" ht="15.75" customHeight="1">
      <c r="A75" s="3"/>
      <c r="B75" s="1561" t="s">
        <v>26</v>
      </c>
      <c r="C75" s="28"/>
      <c r="D75" s="28"/>
      <c r="E75" s="28"/>
      <c r="F75" s="28"/>
      <c r="G75" s="28"/>
      <c r="H75" s="28"/>
      <c r="I75" s="28"/>
      <c r="J75" s="28"/>
      <c r="K75" s="28"/>
      <c r="L75" s="29"/>
    </row>
    <row r="76" spans="1:12" ht="18" customHeight="1">
      <c r="A76" s="3"/>
      <c r="B76" s="1550"/>
      <c r="C76" s="6"/>
      <c r="D76" s="7"/>
      <c r="E76" s="1540" t="s">
        <v>110</v>
      </c>
      <c r="F76" s="1541"/>
      <c r="G76" s="1542"/>
      <c r="H76" s="5" t="s">
        <v>30</v>
      </c>
      <c r="I76" s="1540" t="s">
        <v>111</v>
      </c>
      <c r="J76" s="1541"/>
      <c r="K76" s="1542"/>
      <c r="L76" s="15" t="s">
        <v>30</v>
      </c>
    </row>
    <row r="77" spans="1:12" ht="5.0999999999999996" customHeight="1">
      <c r="A77" s="3"/>
      <c r="B77" s="1550"/>
      <c r="C77" s="1537"/>
      <c r="D77" s="3"/>
      <c r="E77" s="16"/>
      <c r="F77" s="16"/>
      <c r="G77" s="16"/>
      <c r="H77" s="10"/>
      <c r="I77" s="16"/>
      <c r="J77" s="16"/>
      <c r="K77" s="16"/>
      <c r="L77" s="14"/>
    </row>
    <row r="78" spans="1:12" ht="15.75" customHeight="1">
      <c r="A78" s="3"/>
      <c r="B78" s="1550"/>
      <c r="C78" s="1538"/>
      <c r="D78" s="17" t="s">
        <v>117</v>
      </c>
      <c r="E78" s="16"/>
      <c r="F78" s="18">
        <v>10000</v>
      </c>
      <c r="G78" s="16"/>
      <c r="H78" s="11" t="s">
        <v>113</v>
      </c>
      <c r="I78" s="16"/>
      <c r="J78" s="19" t="s">
        <v>29</v>
      </c>
      <c r="K78" s="16"/>
      <c r="L78" s="20" t="s">
        <v>113</v>
      </c>
    </row>
    <row r="79" spans="1:12" ht="5.0999999999999996" customHeight="1">
      <c r="A79" s="3"/>
      <c r="B79" s="1550"/>
      <c r="C79" s="1539"/>
      <c r="D79" s="8"/>
      <c r="E79" s="9"/>
      <c r="F79" s="9"/>
      <c r="G79" s="9"/>
      <c r="H79" s="7"/>
      <c r="I79" s="9"/>
      <c r="J79" s="9"/>
      <c r="K79" s="9"/>
      <c r="L79" s="21"/>
    </row>
    <row r="80" spans="1:12" ht="5.0999999999999996" customHeight="1">
      <c r="A80" s="3"/>
      <c r="B80" s="1550"/>
      <c r="C80" s="1538"/>
      <c r="D80" s="3"/>
      <c r="E80" s="16"/>
      <c r="F80" s="16"/>
      <c r="G80" s="16"/>
      <c r="H80" s="12"/>
      <c r="I80" s="16"/>
      <c r="J80" s="16"/>
      <c r="K80" s="16"/>
      <c r="L80" s="14"/>
    </row>
    <row r="81" spans="1:12" ht="15.75" customHeight="1">
      <c r="A81" s="3"/>
      <c r="B81" s="1550"/>
      <c r="C81" s="1538"/>
      <c r="D81" s="17" t="s">
        <v>118</v>
      </c>
      <c r="E81" s="16"/>
      <c r="F81" s="18">
        <v>10000</v>
      </c>
      <c r="G81" s="16"/>
      <c r="H81" s="11" t="s">
        <v>113</v>
      </c>
      <c r="I81" s="16"/>
      <c r="J81" s="19" t="s">
        <v>29</v>
      </c>
      <c r="K81" s="16"/>
      <c r="L81" s="20" t="s">
        <v>113</v>
      </c>
    </row>
    <row r="82" spans="1:12" ht="5.0999999999999996" customHeight="1">
      <c r="A82" s="3"/>
      <c r="B82" s="1550"/>
      <c r="C82" s="1539"/>
      <c r="D82" s="8"/>
      <c r="E82" s="9"/>
      <c r="F82" s="9"/>
      <c r="G82" s="9"/>
      <c r="H82" s="7"/>
      <c r="I82" s="9"/>
      <c r="J82" s="9"/>
      <c r="K82" s="9"/>
      <c r="L82" s="21"/>
    </row>
    <row r="83" spans="1:12" ht="5.0999999999999996" customHeight="1">
      <c r="A83" s="3"/>
      <c r="B83" s="1550"/>
      <c r="C83" s="1538"/>
      <c r="D83" s="3"/>
      <c r="E83" s="16"/>
      <c r="F83" s="16"/>
      <c r="G83" s="16"/>
      <c r="H83" s="12"/>
      <c r="I83" s="16"/>
      <c r="J83" s="16"/>
      <c r="K83" s="16"/>
      <c r="L83" s="14"/>
    </row>
    <row r="84" spans="1:12" ht="15.75" customHeight="1">
      <c r="A84" s="3"/>
      <c r="B84" s="1550"/>
      <c r="C84" s="1538"/>
      <c r="D84" s="17" t="s">
        <v>119</v>
      </c>
      <c r="E84" s="16"/>
      <c r="F84" s="18">
        <v>10000</v>
      </c>
      <c r="G84" s="16"/>
      <c r="H84" s="11" t="s">
        <v>113</v>
      </c>
      <c r="I84" s="16"/>
      <c r="J84" s="19" t="s">
        <v>29</v>
      </c>
      <c r="K84" s="16"/>
      <c r="L84" s="20" t="s">
        <v>113</v>
      </c>
    </row>
    <row r="85" spans="1:12" ht="5.0999999999999996" customHeight="1">
      <c r="A85" s="3"/>
      <c r="B85" s="1550"/>
      <c r="C85" s="1539"/>
      <c r="D85" s="8"/>
      <c r="E85" s="9"/>
      <c r="F85" s="9"/>
      <c r="G85" s="9"/>
      <c r="H85" s="7"/>
      <c r="I85" s="9"/>
      <c r="J85" s="9"/>
      <c r="K85" s="9"/>
      <c r="L85" s="21"/>
    </row>
    <row r="86" spans="1:12" ht="5.0999999999999996" customHeight="1">
      <c r="A86" s="3"/>
      <c r="B86" s="1550"/>
      <c r="C86" s="1538"/>
      <c r="D86" s="3"/>
      <c r="E86" s="16"/>
      <c r="F86" s="16"/>
      <c r="G86" s="16"/>
      <c r="H86" s="12"/>
      <c r="I86" s="16"/>
      <c r="J86" s="16"/>
      <c r="K86" s="16"/>
      <c r="L86" s="14"/>
    </row>
    <row r="87" spans="1:12" ht="15.75" customHeight="1">
      <c r="A87" s="3"/>
      <c r="B87" s="1550"/>
      <c r="C87" s="1538"/>
      <c r="D87" s="17" t="s">
        <v>120</v>
      </c>
      <c r="E87" s="16"/>
      <c r="F87" s="18">
        <v>10000</v>
      </c>
      <c r="G87" s="16"/>
      <c r="H87" s="11" t="s">
        <v>113</v>
      </c>
      <c r="I87" s="16"/>
      <c r="J87" s="19" t="s">
        <v>29</v>
      </c>
      <c r="K87" s="16"/>
      <c r="L87" s="20" t="s">
        <v>113</v>
      </c>
    </row>
    <row r="88" spans="1:12" ht="5.0999999999999996" customHeight="1">
      <c r="A88" s="3"/>
      <c r="B88" s="1550"/>
      <c r="C88" s="1539"/>
      <c r="D88" s="8"/>
      <c r="E88" s="9"/>
      <c r="F88" s="9"/>
      <c r="G88" s="9"/>
      <c r="H88" s="7"/>
      <c r="I88" s="9"/>
      <c r="J88" s="9"/>
      <c r="K88" s="9"/>
      <c r="L88" s="21"/>
    </row>
    <row r="89" spans="1:12" ht="5.0999999999999996" customHeight="1">
      <c r="A89" s="3"/>
      <c r="B89" s="1550"/>
      <c r="C89" s="1538"/>
      <c r="D89" s="3"/>
      <c r="E89" s="16"/>
      <c r="F89" s="16"/>
      <c r="G89" s="16"/>
      <c r="H89" s="12"/>
      <c r="I89" s="16"/>
      <c r="J89" s="16"/>
      <c r="K89" s="16"/>
      <c r="L89" s="14"/>
    </row>
    <row r="90" spans="1:12" ht="15.75" customHeight="1">
      <c r="A90" s="3"/>
      <c r="B90" s="1550"/>
      <c r="C90" s="1538"/>
      <c r="D90" s="17" t="s">
        <v>121</v>
      </c>
      <c r="E90" s="16"/>
      <c r="F90" s="18">
        <v>10000</v>
      </c>
      <c r="G90" s="16"/>
      <c r="H90" s="11" t="s">
        <v>113</v>
      </c>
      <c r="I90" s="16"/>
      <c r="J90" s="19" t="s">
        <v>29</v>
      </c>
      <c r="K90" s="16"/>
      <c r="L90" s="20" t="s">
        <v>113</v>
      </c>
    </row>
    <row r="91" spans="1:12" ht="5.0999999999999996" customHeight="1">
      <c r="A91" s="3"/>
      <c r="B91" s="1550"/>
      <c r="C91" s="1539"/>
      <c r="D91" s="8"/>
      <c r="E91" s="9"/>
      <c r="F91" s="9"/>
      <c r="G91" s="9"/>
      <c r="H91" s="7"/>
      <c r="I91" s="9"/>
      <c r="J91" s="9"/>
      <c r="K91" s="9"/>
      <c r="L91" s="21"/>
    </row>
    <row r="92" spans="1:12" ht="5.0999999999999996" customHeight="1">
      <c r="A92" s="3"/>
      <c r="B92" s="1550"/>
      <c r="C92" s="1538"/>
      <c r="D92" s="3"/>
      <c r="E92" s="16"/>
      <c r="F92" s="16"/>
      <c r="G92" s="16"/>
      <c r="H92" s="12"/>
      <c r="I92" s="16"/>
      <c r="J92" s="16"/>
      <c r="K92" s="16"/>
      <c r="L92" s="14"/>
    </row>
    <row r="93" spans="1:12" ht="15.75" customHeight="1">
      <c r="A93" s="3"/>
      <c r="B93" s="1550"/>
      <c r="C93" s="1538"/>
      <c r="D93" s="17" t="s">
        <v>122</v>
      </c>
      <c r="E93" s="16"/>
      <c r="F93" s="16"/>
      <c r="G93" s="16"/>
      <c r="H93" s="12"/>
      <c r="I93" s="16"/>
      <c r="J93" s="16"/>
      <c r="K93" s="16"/>
      <c r="L93" s="14"/>
    </row>
    <row r="94" spans="1:12" ht="21.95" customHeight="1">
      <c r="A94" s="3"/>
      <c r="B94" s="1550"/>
      <c r="C94" s="13"/>
      <c r="D94" s="3"/>
      <c r="E94" s="3"/>
      <c r="F94" s="3"/>
      <c r="G94" s="3"/>
      <c r="H94" s="12"/>
      <c r="I94" s="3"/>
      <c r="J94" s="3"/>
      <c r="K94" s="3"/>
      <c r="L94" s="14"/>
    </row>
    <row r="95" spans="1:12" ht="5.0999999999999996" customHeight="1" thickBot="1">
      <c r="A95" s="3"/>
      <c r="B95" s="1557"/>
      <c r="C95" s="25"/>
      <c r="D95" s="26"/>
      <c r="E95" s="26"/>
      <c r="F95" s="26"/>
      <c r="G95" s="26"/>
      <c r="H95" s="30"/>
      <c r="I95" s="26"/>
      <c r="J95" s="26"/>
      <c r="K95" s="26"/>
      <c r="L95" s="27"/>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543" t="s">
        <v>123</v>
      </c>
      <c r="C98" s="1544"/>
      <c r="D98" s="1544"/>
      <c r="E98" s="1544"/>
      <c r="F98" s="1544"/>
      <c r="G98" s="1544"/>
      <c r="H98" s="1544"/>
      <c r="I98" s="1544"/>
      <c r="J98" s="1544"/>
      <c r="K98" s="1544"/>
      <c r="L98" s="1545"/>
    </row>
    <row r="99" spans="1:12" ht="28.35" customHeight="1">
      <c r="A99" s="3"/>
      <c r="B99" s="1546"/>
      <c r="C99" s="1547"/>
      <c r="D99" s="1547"/>
      <c r="E99" s="1547"/>
      <c r="F99" s="1547"/>
      <c r="G99" s="1547"/>
      <c r="H99" s="1547"/>
      <c r="I99" s="1547"/>
      <c r="J99" s="1547"/>
      <c r="K99" s="1547"/>
      <c r="L99" s="1548"/>
    </row>
    <row r="100" spans="1:12" ht="21.75" customHeight="1">
      <c r="A100" s="3"/>
      <c r="B100" s="1549" t="s">
        <v>28</v>
      </c>
      <c r="C100" s="3"/>
      <c r="D100" s="3"/>
      <c r="E100" s="3"/>
      <c r="F100" s="3"/>
      <c r="G100" s="3"/>
      <c r="H100" s="3"/>
      <c r="I100" s="3"/>
      <c r="J100" s="3"/>
      <c r="K100" s="3"/>
      <c r="L100" s="14"/>
    </row>
    <row r="101" spans="1:12" ht="18" customHeight="1">
      <c r="A101" s="3"/>
      <c r="B101" s="1550"/>
      <c r="C101" s="6"/>
      <c r="D101" s="7"/>
      <c r="E101" s="1540" t="s">
        <v>110</v>
      </c>
      <c r="F101" s="1541"/>
      <c r="G101" s="1542"/>
      <c r="H101" s="5" t="s">
        <v>30</v>
      </c>
      <c r="I101" s="1540" t="s">
        <v>111</v>
      </c>
      <c r="J101" s="1541"/>
      <c r="K101" s="1542"/>
      <c r="L101" s="15" t="s">
        <v>30</v>
      </c>
    </row>
    <row r="102" spans="1:12" ht="5.0999999999999996" customHeight="1">
      <c r="A102" s="3"/>
      <c r="B102" s="1550"/>
      <c r="C102" s="1537"/>
      <c r="D102" s="3"/>
      <c r="E102" s="16"/>
      <c r="F102" s="16"/>
      <c r="G102" s="16"/>
      <c r="H102" s="10"/>
      <c r="I102" s="16"/>
      <c r="J102" s="16"/>
      <c r="K102" s="16"/>
      <c r="L102" s="14"/>
    </row>
    <row r="103" spans="1:12" ht="15.75" customHeight="1">
      <c r="A103" s="3"/>
      <c r="B103" s="1550"/>
      <c r="C103" s="1538"/>
      <c r="D103" s="17" t="s">
        <v>124</v>
      </c>
      <c r="E103" s="16"/>
      <c r="F103" s="18">
        <v>10000</v>
      </c>
      <c r="G103" s="16"/>
      <c r="H103" s="11" t="s">
        <v>113</v>
      </c>
      <c r="I103" s="16"/>
      <c r="J103" s="19" t="s">
        <v>29</v>
      </c>
      <c r="K103" s="16"/>
      <c r="L103" s="20" t="s">
        <v>113</v>
      </c>
    </row>
    <row r="104" spans="1:12" ht="5.0999999999999996" customHeight="1">
      <c r="A104" s="3"/>
      <c r="B104" s="1550"/>
      <c r="C104" s="1539"/>
      <c r="D104" s="8"/>
      <c r="E104" s="9"/>
      <c r="F104" s="9"/>
      <c r="G104" s="9"/>
      <c r="H104" s="7"/>
      <c r="I104" s="9"/>
      <c r="J104" s="9"/>
      <c r="K104" s="9"/>
      <c r="L104" s="21"/>
    </row>
    <row r="105" spans="1:12" ht="5.0999999999999996" customHeight="1">
      <c r="A105" s="3"/>
      <c r="B105" s="1550"/>
      <c r="C105" s="1538"/>
      <c r="D105" s="3"/>
      <c r="E105" s="16"/>
      <c r="F105" s="16"/>
      <c r="G105" s="16"/>
      <c r="H105" s="12"/>
      <c r="I105" s="16"/>
      <c r="J105" s="16"/>
      <c r="K105" s="16"/>
      <c r="L105" s="14"/>
    </row>
    <row r="106" spans="1:12" ht="15.75" customHeight="1">
      <c r="A106" s="3"/>
      <c r="B106" s="1550"/>
      <c r="C106" s="1538"/>
      <c r="D106" s="17" t="s">
        <v>125</v>
      </c>
      <c r="E106" s="16"/>
      <c r="F106" s="18">
        <v>10000</v>
      </c>
      <c r="G106" s="16"/>
      <c r="H106" s="11" t="s">
        <v>113</v>
      </c>
      <c r="I106" s="16"/>
      <c r="J106" s="19" t="s">
        <v>29</v>
      </c>
      <c r="K106" s="16"/>
      <c r="L106" s="20" t="s">
        <v>113</v>
      </c>
    </row>
    <row r="107" spans="1:12" ht="5.0999999999999996" customHeight="1">
      <c r="A107" s="3"/>
      <c r="B107" s="1551"/>
      <c r="C107" s="1539"/>
      <c r="D107" s="8"/>
      <c r="E107" s="9"/>
      <c r="F107" s="9"/>
      <c r="G107" s="9"/>
      <c r="H107" s="7"/>
      <c r="I107" s="9"/>
      <c r="J107" s="9"/>
      <c r="K107" s="9"/>
      <c r="L107" s="21"/>
    </row>
    <row r="108" spans="1:12" ht="21.75" customHeight="1">
      <c r="A108" s="3"/>
      <c r="B108" s="1549" t="s">
        <v>26</v>
      </c>
      <c r="C108" s="3"/>
      <c r="D108" s="3"/>
      <c r="E108" s="3"/>
      <c r="F108" s="3"/>
      <c r="G108" s="3"/>
      <c r="H108" s="3"/>
      <c r="I108" s="3"/>
      <c r="J108" s="3"/>
      <c r="K108" s="3"/>
      <c r="L108" s="14"/>
    </row>
    <row r="109" spans="1:12" ht="18" customHeight="1">
      <c r="A109" s="3"/>
      <c r="B109" s="1550"/>
      <c r="C109" s="6"/>
      <c r="D109" s="7"/>
      <c r="E109" s="1540" t="s">
        <v>110</v>
      </c>
      <c r="F109" s="1541"/>
      <c r="G109" s="1542"/>
      <c r="H109" s="5" t="s">
        <v>30</v>
      </c>
      <c r="I109" s="1540" t="s">
        <v>111</v>
      </c>
      <c r="J109" s="1541"/>
      <c r="K109" s="1542"/>
      <c r="L109" s="15" t="s">
        <v>30</v>
      </c>
    </row>
    <row r="110" spans="1:12" ht="5.0999999999999996" customHeight="1">
      <c r="A110" s="3"/>
      <c r="B110" s="1550"/>
      <c r="C110" s="1537"/>
      <c r="D110" s="3"/>
      <c r="E110" s="16"/>
      <c r="F110" s="16"/>
      <c r="G110" s="16"/>
      <c r="H110" s="10"/>
      <c r="I110" s="16"/>
      <c r="J110" s="16"/>
      <c r="K110" s="16"/>
      <c r="L110" s="14"/>
    </row>
    <row r="111" spans="1:12" ht="15.75" customHeight="1">
      <c r="A111" s="3"/>
      <c r="B111" s="1550"/>
      <c r="C111" s="1538"/>
      <c r="D111" s="17" t="s">
        <v>124</v>
      </c>
      <c r="E111" s="16"/>
      <c r="F111" s="18">
        <v>10000</v>
      </c>
      <c r="G111" s="16"/>
      <c r="H111" s="11" t="s">
        <v>113</v>
      </c>
      <c r="I111" s="16"/>
      <c r="J111" s="19" t="s">
        <v>29</v>
      </c>
      <c r="K111" s="16"/>
      <c r="L111" s="20" t="s">
        <v>113</v>
      </c>
    </row>
    <row r="112" spans="1:12" ht="5.0999999999999996" customHeight="1">
      <c r="A112" s="3"/>
      <c r="B112" s="1550"/>
      <c r="C112" s="1539"/>
      <c r="D112" s="8"/>
      <c r="E112" s="9"/>
      <c r="F112" s="9"/>
      <c r="G112" s="9"/>
      <c r="H112" s="7"/>
      <c r="I112" s="9"/>
      <c r="J112" s="9"/>
      <c r="K112" s="9"/>
      <c r="L112" s="21"/>
    </row>
    <row r="113" spans="1:12" ht="5.0999999999999996" customHeight="1">
      <c r="A113" s="3"/>
      <c r="B113" s="1550"/>
      <c r="C113" s="1538"/>
      <c r="D113" s="3"/>
      <c r="E113" s="16"/>
      <c r="F113" s="16"/>
      <c r="G113" s="16"/>
      <c r="H113" s="12"/>
      <c r="I113" s="16"/>
      <c r="J113" s="16"/>
      <c r="K113" s="16"/>
      <c r="L113" s="14"/>
    </row>
    <row r="114" spans="1:12" ht="15.75" customHeight="1">
      <c r="A114" s="3"/>
      <c r="B114" s="1550"/>
      <c r="C114" s="1538"/>
      <c r="D114" s="17" t="s">
        <v>125</v>
      </c>
      <c r="E114" s="16"/>
      <c r="F114" s="18">
        <v>10000</v>
      </c>
      <c r="G114" s="16"/>
      <c r="H114" s="11" t="s">
        <v>113</v>
      </c>
      <c r="I114" s="16"/>
      <c r="J114" s="19" t="s">
        <v>29</v>
      </c>
      <c r="K114" s="16"/>
      <c r="L114" s="20" t="s">
        <v>113</v>
      </c>
    </row>
    <row r="115" spans="1:12" ht="5.0999999999999996" customHeight="1" thickBot="1">
      <c r="A115" s="3"/>
      <c r="B115" s="1557"/>
      <c r="C115" s="1556"/>
      <c r="D115" s="26"/>
      <c r="E115" s="31"/>
      <c r="F115" s="31"/>
      <c r="G115" s="31"/>
      <c r="H115" s="30"/>
      <c r="I115" s="31"/>
      <c r="J115" s="31"/>
      <c r="K115" s="31"/>
      <c r="L115" s="27"/>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558" t="s">
        <v>126</v>
      </c>
      <c r="C118" s="1559"/>
      <c r="D118" s="1559"/>
      <c r="E118" s="1559"/>
      <c r="F118" s="1559"/>
      <c r="G118" s="1559"/>
      <c r="H118" s="1559"/>
      <c r="I118" s="1559"/>
      <c r="J118" s="1559"/>
      <c r="K118" s="1559"/>
      <c r="L118" s="1560"/>
    </row>
    <row r="119" spans="1:12" ht="18" customHeight="1">
      <c r="A119" s="3"/>
      <c r="B119" s="1552"/>
      <c r="C119" s="3"/>
      <c r="D119" s="3"/>
      <c r="E119" s="3"/>
      <c r="F119" s="3"/>
      <c r="G119" s="3"/>
      <c r="H119" s="3"/>
      <c r="I119" s="3"/>
      <c r="J119" s="3"/>
      <c r="K119" s="3"/>
      <c r="L119" s="12"/>
    </row>
    <row r="120" spans="1:12" ht="17.100000000000001" customHeight="1">
      <c r="A120" s="3"/>
      <c r="B120" s="1552"/>
      <c r="C120" s="6"/>
      <c r="D120" s="7"/>
      <c r="E120" s="1540" t="s">
        <v>111</v>
      </c>
      <c r="F120" s="1541"/>
      <c r="G120" s="1542"/>
      <c r="H120" s="1540" t="s">
        <v>30</v>
      </c>
      <c r="I120" s="1541"/>
      <c r="J120" s="1541"/>
      <c r="K120" s="1541"/>
      <c r="L120" s="1542"/>
    </row>
    <row r="121" spans="1:12" ht="5.0999999999999996" customHeight="1">
      <c r="A121" s="3"/>
      <c r="B121" s="1552"/>
      <c r="C121" s="1537"/>
      <c r="D121" s="3"/>
      <c r="E121" s="16"/>
      <c r="F121" s="16"/>
      <c r="G121" s="16"/>
      <c r="H121" s="3"/>
      <c r="I121" s="3"/>
      <c r="J121" s="3"/>
      <c r="K121" s="3"/>
      <c r="L121" s="12"/>
    </row>
    <row r="122" spans="1:12" ht="15.75" customHeight="1">
      <c r="A122" s="3"/>
      <c r="B122" s="1552"/>
      <c r="C122" s="1538"/>
      <c r="D122" s="17" t="s">
        <v>112</v>
      </c>
      <c r="E122" s="16"/>
      <c r="F122" s="19" t="s">
        <v>29</v>
      </c>
      <c r="G122" s="16"/>
      <c r="H122" s="1554" t="s">
        <v>113</v>
      </c>
      <c r="I122" s="1554"/>
      <c r="J122" s="1554"/>
      <c r="K122" s="1554"/>
      <c r="L122" s="1555"/>
    </row>
    <row r="123" spans="1:12" ht="5.0999999999999996" customHeight="1">
      <c r="A123" s="3"/>
      <c r="B123" s="1552"/>
      <c r="C123" s="1539"/>
      <c r="D123" s="8"/>
      <c r="E123" s="9"/>
      <c r="F123" s="9"/>
      <c r="G123" s="9"/>
      <c r="H123" s="8"/>
      <c r="I123" s="8"/>
      <c r="J123" s="8"/>
      <c r="K123" s="8"/>
      <c r="L123" s="7"/>
    </row>
    <row r="124" spans="1:12" ht="5.0999999999999996" customHeight="1">
      <c r="A124" s="3"/>
      <c r="B124" s="1552"/>
      <c r="C124" s="1538"/>
      <c r="D124" s="3"/>
      <c r="E124" s="16"/>
      <c r="F124" s="16"/>
      <c r="G124" s="16"/>
      <c r="H124" s="3"/>
      <c r="I124" s="3"/>
      <c r="J124" s="3"/>
      <c r="K124" s="3"/>
      <c r="L124" s="12"/>
    </row>
    <row r="125" spans="1:12" ht="15.75" customHeight="1">
      <c r="A125" s="3"/>
      <c r="B125" s="1552"/>
      <c r="C125" s="1538"/>
      <c r="D125" s="17" t="s">
        <v>127</v>
      </c>
      <c r="E125" s="16"/>
      <c r="F125" s="16"/>
      <c r="G125" s="16"/>
      <c r="H125" s="3"/>
      <c r="I125" s="3"/>
      <c r="J125" s="3"/>
      <c r="K125" s="3"/>
      <c r="L125" s="12"/>
    </row>
    <row r="126" spans="1:12" ht="21.95" customHeight="1">
      <c r="A126" s="3"/>
      <c r="B126" s="1552"/>
      <c r="C126" s="13"/>
      <c r="D126" s="3"/>
      <c r="E126" s="3"/>
      <c r="F126" s="3"/>
      <c r="G126" s="3"/>
      <c r="H126" s="3"/>
      <c r="I126" s="3"/>
      <c r="J126" s="3"/>
      <c r="K126" s="3"/>
      <c r="L126" s="12"/>
    </row>
    <row r="127" spans="1:12" ht="5.0999999999999996" customHeight="1">
      <c r="A127" s="3"/>
      <c r="B127" s="1553"/>
      <c r="C127" s="32"/>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C37:C38"/>
    <mergeCell ref="E30:G30"/>
    <mergeCell ref="B28:B48"/>
    <mergeCell ref="D37:D38"/>
    <mergeCell ref="B1:L1"/>
    <mergeCell ref="B5:L5"/>
    <mergeCell ref="B6:L6"/>
    <mergeCell ref="C10:C12"/>
    <mergeCell ref="C13:C15"/>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77:C79"/>
    <mergeCell ref="I76:K76"/>
    <mergeCell ref="B75:B95"/>
    <mergeCell ref="C65:C67"/>
    <mergeCell ref="C86:C88"/>
    <mergeCell ref="C89:C91"/>
    <mergeCell ref="E76:G76"/>
    <mergeCell ref="C68:C70"/>
    <mergeCell ref="C71:C72"/>
    <mergeCell ref="C92:C93"/>
    <mergeCell ref="B119:B127"/>
    <mergeCell ref="H122:L122"/>
    <mergeCell ref="C110:C112"/>
    <mergeCell ref="C113:C115"/>
    <mergeCell ref="E109:G109"/>
    <mergeCell ref="I109:K109"/>
    <mergeCell ref="B108:B115"/>
    <mergeCell ref="B118:L118"/>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s>
  <pageMargins left="0.7" right="0.7" top="0.75" bottom="0.75" header="0.3" footer="0.3"/>
  <pageSetup orientation="portrait" r:id="rId1"/>
  <customProperties>
    <customPr name="EpmWorksheetKeyString_GUID" r:id="rId2"/>
  </customProperties>
  <drawing r:id="rId3"/>
  <legacyDrawing r:id="rId4"/>
  <controls>
    <mc:AlternateContent xmlns:mc="http://schemas.openxmlformats.org/markup-compatibility/2006">
      <mc:Choice Requires="x14">
        <control shapeId="22581" r:id="rId5" name="cbApplyPageHeaderFormatting">
          <controlPr defaultSize="0" autoFill="0" autoLine="0" autoPict="0" r:id="rId6">
            <anchor moveWithCells="1">
              <from>
                <xdr:col>7</xdr:col>
                <xdr:colOff>1524000</xdr:colOff>
                <xdr:row>117</xdr:row>
                <xdr:rowOff>57150</xdr:rowOff>
              </from>
              <to>
                <xdr:col>7</xdr:col>
                <xdr:colOff>1647825</xdr:colOff>
                <xdr:row>117</xdr:row>
                <xdr:rowOff>333375</xdr:rowOff>
              </to>
            </anchor>
          </controlPr>
        </control>
      </mc:Choice>
      <mc:Fallback>
        <control shapeId="22581" r:id="rId5" name="cbApplyPageHeaderFormatting"/>
      </mc:Fallback>
    </mc:AlternateContent>
    <mc:AlternateContent xmlns:mc="http://schemas.openxmlformats.org/markup-compatibility/2006">
      <mc:Choice Requires="x14">
        <control shapeId="22573" r:id="rId7" name="cbApplyOddEvenFormatting">
          <controlPr defaultSize="0" autoFill="0" autoLine="0" autoPict="0" r:id="rId8">
            <anchor moveWithCells="1">
              <from>
                <xdr:col>7</xdr:col>
                <xdr:colOff>1676400</xdr:colOff>
                <xdr:row>97</xdr:row>
                <xdr:rowOff>57150</xdr:rowOff>
              </from>
              <to>
                <xdr:col>7</xdr:col>
                <xdr:colOff>1800225</xdr:colOff>
                <xdr:row>97</xdr:row>
                <xdr:rowOff>333375</xdr:rowOff>
              </to>
            </anchor>
          </controlPr>
        </control>
      </mc:Choice>
      <mc:Fallback>
        <control shapeId="22573" r:id="rId7" name="cbApplyOddEvenFormatting"/>
      </mc:Fallback>
    </mc:AlternateContent>
    <mc:AlternateContent xmlns:mc="http://schemas.openxmlformats.org/markup-compatibility/2006">
      <mc:Choice Requires="x14">
        <control shapeId="22555" r:id="rId9" name="cbApplyMemberFormatting">
          <controlPr defaultSize="0" autoFill="0" autoLine="0" autoPict="0" r:id="rId10">
            <anchor moveWithCells="1">
              <from>
                <xdr:col>9</xdr:col>
                <xdr:colOff>476250</xdr:colOff>
                <xdr:row>51</xdr:row>
                <xdr:rowOff>57150</xdr:rowOff>
              </from>
              <to>
                <xdr:col>9</xdr:col>
                <xdr:colOff>600075</xdr:colOff>
                <xdr:row>51</xdr:row>
                <xdr:rowOff>333375</xdr:rowOff>
              </to>
            </anchor>
          </controlPr>
        </control>
      </mc:Choice>
      <mc:Fallback>
        <control shapeId="22555" r:id="rId9" name="cbApplyMemberFormatting"/>
      </mc:Fallback>
    </mc:AlternateContent>
    <mc:AlternateContent xmlns:mc="http://schemas.openxmlformats.org/markup-compatibility/2006">
      <mc:Choice Requires="x14">
        <control shapeId="22529" r:id="rId11" name="cbApplyLevelFormatting">
          <controlPr defaultSize="0" autoFill="0" autoLine="0" autoPict="0" r:id="rId12">
            <anchor moveWithCells="1">
              <from>
                <xdr:col>7</xdr:col>
                <xdr:colOff>1485900</xdr:colOff>
                <xdr:row>4</xdr:row>
                <xdr:rowOff>57150</xdr:rowOff>
              </from>
              <to>
                <xdr:col>7</xdr:col>
                <xdr:colOff>1609725</xdr:colOff>
                <xdr:row>4</xdr:row>
                <xdr:rowOff>333375</xdr:rowOff>
              </to>
            </anchor>
          </controlPr>
        </control>
      </mc:Choice>
      <mc:Fallback>
        <control shapeId="22529" r:id="rId11" name="cbApplyLevelFormatting"/>
      </mc:Fallback>
    </mc:AlternateContent>
    <mc:AlternateContent xmlns:mc="http://schemas.openxmlformats.org/markup-compatibility/2006">
      <mc:Choice Requires="x14">
        <control shapeId="22530" r:id="rId13"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22531" r:id="rId14"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22532" r:id="rId15"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22533" r:id="rId16"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22534" r:id="rId17"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8"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9"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22537" r:id="rId20"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22538" r:id="rId21"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22539" r:id="rId22"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22540" r:id="rId23"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22541" r:id="rId24"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22542" r:id="rId25"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22543" r:id="rId26"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22544" r:id="rId27"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22545" r:id="rId28"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22546" r:id="rId29"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22547" r:id="rId30"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22548" r:id="rId31"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22549" r:id="rId32"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22550" r:id="rId33"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22551" r:id="rId34"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22552" r:id="rId35"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22553" r:id="rId36"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22554" r:id="rId37"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22556" r:id="rId38"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22557" r:id="rId39"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22558" r:id="rId40"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22559" r:id="rId41"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22560" r:id="rId42"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22561" r:id="rId43"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22562" r:id="rId44"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22563" r:id="rId45"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22564" r:id="rId46"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22565" r:id="rId47" name="AddMemberFirst">
          <controlPr defaultSize="0" print="0" autoFill="0" autoPict="0" macro="_xll.FPMXLClient.TechnicalCategory.ButtonActionInEPMClientFormattingSheet">
            <anchor moveWithCells="1" sizeWithCells="1">
              <from>
                <xdr:col>3</xdr:col>
                <xdr:colOff>47625</xdr:colOff>
                <xdr:row>72</xdr:row>
                <xdr:rowOff>19050</xdr:rowOff>
              </from>
              <to>
                <xdr:col>3</xdr:col>
                <xdr:colOff>4276725</xdr:colOff>
                <xdr:row>73</xdr:row>
                <xdr:rowOff>0</xdr:rowOff>
              </to>
            </anchor>
          </controlPr>
        </control>
      </mc:Choice>
    </mc:AlternateContent>
    <mc:AlternateContent xmlns:mc="http://schemas.openxmlformats.org/markup-compatibility/2006">
      <mc:Choice Requires="x14">
        <control shapeId="22566" r:id="rId48" name="cbApplyCustomMemberDefaultSecond">
          <controlPr defaultSize="0" autoFill="0" autoLine="0" autoPict="0">
            <anchor moveWithCells="1">
              <from>
                <xdr:col>2</xdr:col>
                <xdr:colOff>123825</xdr:colOff>
                <xdr:row>76</xdr:row>
                <xdr:rowOff>0</xdr:rowOff>
              </from>
              <to>
                <xdr:col>2</xdr:col>
                <xdr:colOff>1009650</xdr:colOff>
                <xdr:row>78</xdr:row>
                <xdr:rowOff>38100</xdr:rowOff>
              </to>
            </anchor>
          </controlPr>
        </control>
      </mc:Choice>
    </mc:AlternateContent>
    <mc:AlternateContent xmlns:mc="http://schemas.openxmlformats.org/markup-compatibility/2006">
      <mc:Choice Requires="x14">
        <control shapeId="22567" r:id="rId49" name="cbApplyCalculatedMemberSecond">
          <controlPr defaultSize="0" autoFill="0" autoLine="0" autoPict="0">
            <anchor moveWithCells="1">
              <from>
                <xdr:col>2</xdr:col>
                <xdr:colOff>123825</xdr:colOff>
                <xdr:row>79</xdr:row>
                <xdr:rowOff>0</xdr:rowOff>
              </from>
              <to>
                <xdr:col>2</xdr:col>
                <xdr:colOff>1009650</xdr:colOff>
                <xdr:row>81</xdr:row>
                <xdr:rowOff>38100</xdr:rowOff>
              </to>
            </anchor>
          </controlPr>
        </control>
      </mc:Choice>
    </mc:AlternateContent>
    <mc:AlternateContent xmlns:mc="http://schemas.openxmlformats.org/markup-compatibility/2006">
      <mc:Choice Requires="x14">
        <control shapeId="22568" r:id="rId50" name="cbApplyImputableMemberSecond">
          <controlPr defaultSize="0" autoFill="0" autoLine="0" autoPict="0">
            <anchor moveWithCells="1">
              <from>
                <xdr:col>2</xdr:col>
                <xdr:colOff>123825</xdr:colOff>
                <xdr:row>82</xdr:row>
                <xdr:rowOff>9525</xdr:rowOff>
              </from>
              <to>
                <xdr:col>2</xdr:col>
                <xdr:colOff>1009650</xdr:colOff>
                <xdr:row>84</xdr:row>
                <xdr:rowOff>47625</xdr:rowOff>
              </to>
            </anchor>
          </controlPr>
        </control>
      </mc:Choice>
    </mc:AlternateContent>
    <mc:AlternateContent xmlns:mc="http://schemas.openxmlformats.org/markup-compatibility/2006">
      <mc:Choice Requires="x14">
        <control shapeId="22569" r:id="rId51" name="cbApplyLocalMemberSecond">
          <controlPr defaultSize="0" autoFill="0" autoLine="0" autoPict="0">
            <anchor moveWithCells="1">
              <from>
                <xdr:col>2</xdr:col>
                <xdr:colOff>123825</xdr:colOff>
                <xdr:row>85</xdr:row>
                <xdr:rowOff>9525</xdr:rowOff>
              </from>
              <to>
                <xdr:col>2</xdr:col>
                <xdr:colOff>1009650</xdr:colOff>
                <xdr:row>87</xdr:row>
                <xdr:rowOff>47625</xdr:rowOff>
              </to>
            </anchor>
          </controlPr>
        </control>
      </mc:Choice>
    </mc:AlternateContent>
    <mc:AlternateContent xmlns:mc="http://schemas.openxmlformats.org/markup-compatibility/2006">
      <mc:Choice Requires="x14">
        <control shapeId="22570" r:id="rId52" name="cbApplyChangedMemberSecond">
          <controlPr defaultSize="0" autoFill="0" autoLine="0" autoPict="0">
            <anchor moveWithCells="1">
              <from>
                <xdr:col>2</xdr:col>
                <xdr:colOff>123825</xdr:colOff>
                <xdr:row>88</xdr:row>
                <xdr:rowOff>9525</xdr:rowOff>
              </from>
              <to>
                <xdr:col>2</xdr:col>
                <xdr:colOff>1009650</xdr:colOff>
                <xdr:row>90</xdr:row>
                <xdr:rowOff>47625</xdr:rowOff>
              </to>
            </anchor>
          </controlPr>
        </control>
      </mc:Choice>
    </mc:AlternateContent>
    <mc:AlternateContent xmlns:mc="http://schemas.openxmlformats.org/markup-compatibility/2006">
      <mc:Choice Requires="x14">
        <control shapeId="22571" r:id="rId53" name="cbApplySpecificMemberSecond">
          <controlPr defaultSize="0" autoFill="0" autoLine="0" autoPict="0">
            <anchor moveWithCells="1">
              <from>
                <xdr:col>2</xdr:col>
                <xdr:colOff>123825</xdr:colOff>
                <xdr:row>92</xdr:row>
                <xdr:rowOff>0</xdr:rowOff>
              </from>
              <to>
                <xdr:col>2</xdr:col>
                <xdr:colOff>1009650</xdr:colOff>
                <xdr:row>93</xdr:row>
                <xdr:rowOff>9525</xdr:rowOff>
              </to>
            </anchor>
          </controlPr>
        </control>
      </mc:Choice>
    </mc:AlternateContent>
    <mc:AlternateContent xmlns:mc="http://schemas.openxmlformats.org/markup-compatibility/2006">
      <mc:Choice Requires="x14">
        <control shapeId="22572" r:id="rId54" name="AddMemberSecond">
          <controlPr defaultSize="0" print="0" autoFill="0" autoPict="0" macro="_xll.FPMXLClient.TechnicalCategory.ButtonActionInEPMClientFormattingSheet">
            <anchor moveWithCells="1" sizeWithCells="1">
              <from>
                <xdr:col>3</xdr:col>
                <xdr:colOff>47625</xdr:colOff>
                <xdr:row>93</xdr:row>
                <xdr:rowOff>38100</xdr:rowOff>
              </from>
              <to>
                <xdr:col>3</xdr:col>
                <xdr:colOff>4276725</xdr:colOff>
                <xdr:row>94</xdr:row>
                <xdr:rowOff>0</xdr:rowOff>
              </to>
            </anchor>
          </controlPr>
        </control>
      </mc:Choice>
    </mc:AlternateContent>
    <mc:AlternateContent xmlns:mc="http://schemas.openxmlformats.org/markup-compatibility/2006">
      <mc:Choice Requires="x14">
        <control shapeId="22574" r:id="rId55" name="Group Box 46">
          <controlPr defaultSize="0" autoPict="0">
            <anchor moveWithCells="1">
              <from>
                <xdr:col>1</xdr:col>
                <xdr:colOff>0</xdr:colOff>
                <xdr:row>98</xdr:row>
                <xdr:rowOff>19050</xdr:rowOff>
              </from>
              <to>
                <xdr:col>11</xdr:col>
                <xdr:colOff>2409825</xdr:colOff>
                <xdr:row>99</xdr:row>
                <xdr:rowOff>19050</xdr:rowOff>
              </to>
            </anchor>
          </controlPr>
        </control>
      </mc:Choice>
    </mc:AlternateContent>
    <mc:AlternateContent xmlns:mc="http://schemas.openxmlformats.org/markup-compatibility/2006">
      <mc:Choice Requires="x14">
        <control shapeId="22575" r:id="rId56" name="obOddEvenRowFirst">
          <controlPr defaultSize="0" autoFill="0" autoLine="0" autoPict="0" macro="_xll.FPMXLClient.TechnicalCategory.ButtonActionInEPMClientFormattingSheet">
            <anchor moveWithCells="1">
              <from>
                <xdr:col>3</xdr:col>
                <xdr:colOff>466725</xdr:colOff>
                <xdr:row>98</xdr:row>
                <xdr:rowOff>76200</xdr:rowOff>
              </from>
              <to>
                <xdr:col>3</xdr:col>
                <xdr:colOff>2600325</xdr:colOff>
                <xdr:row>98</xdr:row>
                <xdr:rowOff>304800</xdr:rowOff>
              </to>
            </anchor>
          </controlPr>
        </control>
      </mc:Choice>
    </mc:AlternateContent>
    <mc:AlternateContent xmlns:mc="http://schemas.openxmlformats.org/markup-compatibility/2006">
      <mc:Choice Requires="x14">
        <control shapeId="22576" r:id="rId57" name="obOddEvenColumnFirst">
          <controlPr defaultSize="0" autoFill="0" autoLine="0" autoPict="0" macro="_xll.FPMXLClient.TechnicalCategory.ButtonActionInEPMClientFormattingSheet">
            <anchor moveWithCells="1">
              <from>
                <xdr:col>1</xdr:col>
                <xdr:colOff>209550</xdr:colOff>
                <xdr:row>98</xdr:row>
                <xdr:rowOff>76200</xdr:rowOff>
              </from>
              <to>
                <xdr:col>3</xdr:col>
                <xdr:colOff>438150</xdr:colOff>
                <xdr:row>98</xdr:row>
                <xdr:rowOff>304800</xdr:rowOff>
              </to>
            </anchor>
          </controlPr>
        </control>
      </mc:Choice>
    </mc:AlternateContent>
    <mc:AlternateContent xmlns:mc="http://schemas.openxmlformats.org/markup-compatibility/2006">
      <mc:Choice Requires="x14">
        <control shapeId="22577" r:id="rId58" name="cbUseOddFirst">
          <controlPr defaultSize="0" autoFill="0" autoLine="0" autoPict="0">
            <anchor moveWithCells="1">
              <from>
                <xdr:col>2</xdr:col>
                <xdr:colOff>123825</xdr:colOff>
                <xdr:row>101</xdr:row>
                <xdr:rowOff>19050</xdr:rowOff>
              </from>
              <to>
                <xdr:col>2</xdr:col>
                <xdr:colOff>1009650</xdr:colOff>
                <xdr:row>104</xdr:row>
                <xdr:rowOff>0</xdr:rowOff>
              </to>
            </anchor>
          </controlPr>
        </control>
      </mc:Choice>
    </mc:AlternateContent>
    <mc:AlternateContent xmlns:mc="http://schemas.openxmlformats.org/markup-compatibility/2006">
      <mc:Choice Requires="x14">
        <control shapeId="22578" r:id="rId59" name="cbUseEvenFirst">
          <controlPr defaultSize="0" autoFill="0" autoLine="0" autoPict="0">
            <anchor moveWithCells="1">
              <from>
                <xdr:col>2</xdr:col>
                <xdr:colOff>123825</xdr:colOff>
                <xdr:row>104</xdr:row>
                <xdr:rowOff>19050</xdr:rowOff>
              </from>
              <to>
                <xdr:col>2</xdr:col>
                <xdr:colOff>1009650</xdr:colOff>
                <xdr:row>107</xdr:row>
                <xdr:rowOff>0</xdr:rowOff>
              </to>
            </anchor>
          </controlPr>
        </control>
      </mc:Choice>
    </mc:AlternateContent>
    <mc:AlternateContent xmlns:mc="http://schemas.openxmlformats.org/markup-compatibility/2006">
      <mc:Choice Requires="x14">
        <control shapeId="22579" r:id="rId60" name="cbUseOddSecond">
          <controlPr defaultSize="0" autoFill="0" autoLine="0" autoPict="0">
            <anchor moveWithCells="1">
              <from>
                <xdr:col>2</xdr:col>
                <xdr:colOff>123825</xdr:colOff>
                <xdr:row>109</xdr:row>
                <xdr:rowOff>38100</xdr:rowOff>
              </from>
              <to>
                <xdr:col>2</xdr:col>
                <xdr:colOff>1009650</xdr:colOff>
                <xdr:row>112</xdr:row>
                <xdr:rowOff>9525</xdr:rowOff>
              </to>
            </anchor>
          </controlPr>
        </control>
      </mc:Choice>
    </mc:AlternateContent>
    <mc:AlternateContent xmlns:mc="http://schemas.openxmlformats.org/markup-compatibility/2006">
      <mc:Choice Requires="x14">
        <control shapeId="22580" r:id="rId61" name="cbUseEvenSecond">
          <controlPr defaultSize="0" autoFill="0" autoLine="0" autoPict="0">
            <anchor moveWithCells="1">
              <from>
                <xdr:col>2</xdr:col>
                <xdr:colOff>123825</xdr:colOff>
                <xdr:row>112</xdr:row>
                <xdr:rowOff>19050</xdr:rowOff>
              </from>
              <to>
                <xdr:col>2</xdr:col>
                <xdr:colOff>1009650</xdr:colOff>
                <xdr:row>115</xdr:row>
                <xdr:rowOff>0</xdr:rowOff>
              </to>
            </anchor>
          </controlPr>
        </control>
      </mc:Choice>
    </mc:AlternateContent>
    <mc:AlternateContent xmlns:mc="http://schemas.openxmlformats.org/markup-compatibility/2006">
      <mc:Choice Requires="x14">
        <control shapeId="22582" r:id="rId62" name="cbUseDefaultPageHeaderFormat">
          <controlPr defaultSize="0" autoFill="0" autoLine="0" autoPict="0">
            <anchor moveWithCells="1">
              <from>
                <xdr:col>2</xdr:col>
                <xdr:colOff>123825</xdr:colOff>
                <xdr:row>120</xdr:row>
                <xdr:rowOff>19050</xdr:rowOff>
              </from>
              <to>
                <xdr:col>2</xdr:col>
                <xdr:colOff>1009650</xdr:colOff>
                <xdr:row>123</xdr:row>
                <xdr:rowOff>0</xdr:rowOff>
              </to>
            </anchor>
          </controlPr>
        </control>
      </mc:Choice>
    </mc:AlternateContent>
    <mc:AlternateContent xmlns:mc="http://schemas.openxmlformats.org/markup-compatibility/2006">
      <mc:Choice Requires="x14">
        <control shapeId="22583" r:id="rId63" name="cbUseDimensionFormatting">
          <controlPr defaultSize="0" autoFill="0" autoLine="0" autoPict="0">
            <anchor moveWithCells="1">
              <from>
                <xdr:col>2</xdr:col>
                <xdr:colOff>123825</xdr:colOff>
                <xdr:row>123</xdr:row>
                <xdr:rowOff>38100</xdr:rowOff>
              </from>
              <to>
                <xdr:col>2</xdr:col>
                <xdr:colOff>1009650</xdr:colOff>
                <xdr:row>125</xdr:row>
                <xdr:rowOff>0</xdr:rowOff>
              </to>
            </anchor>
          </controlPr>
        </control>
      </mc:Choice>
    </mc:AlternateContent>
    <mc:AlternateContent xmlns:mc="http://schemas.openxmlformats.org/markup-compatibility/2006">
      <mc:Choice Requires="x14">
        <control shapeId="22584" r:id="rId64" name="AddDimension">
          <controlPr defaultSize="0" print="0" autoFill="0" autoPict="0" macro="_xll.FPMXLClient.TechnicalCategory.ButtonActionInEPMClientFormattingSheet">
            <anchor moveWithCells="1" sizeWithCells="1">
              <from>
                <xdr:col>3</xdr:col>
                <xdr:colOff>47625</xdr:colOff>
                <xdr:row>125</xdr:row>
                <xdr:rowOff>57150</xdr:rowOff>
              </from>
              <to>
                <xdr:col>3</xdr:col>
                <xdr:colOff>4276725</xdr:colOff>
                <xdr:row>126</xdr:row>
                <xdr:rowOff>19050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M60"/>
  <sheetViews>
    <sheetView showGridLines="0" view="pageBreakPreview" zoomScale="50" zoomScaleNormal="60" zoomScaleSheetLayoutView="50" workbookViewId="0"/>
  </sheetViews>
  <sheetFormatPr defaultColWidth="8.85546875" defaultRowHeight="16.5"/>
  <cols>
    <col min="1" max="1" width="123.140625" style="61" customWidth="1"/>
    <col min="2" max="2" width="23.85546875" style="58" customWidth="1"/>
    <col min="3" max="3" width="1.140625" style="61" customWidth="1"/>
    <col min="4" max="4" width="16.7109375" style="58" customWidth="1"/>
    <col min="5" max="5" width="17.28515625" style="61" customWidth="1"/>
    <col min="6" max="6" width="1.42578125" style="61" customWidth="1"/>
    <col min="7" max="7" width="17.28515625" style="61" customWidth="1"/>
    <col min="8" max="8" width="2.28515625" style="61" customWidth="1"/>
    <col min="9" max="12" width="17.28515625" style="61" customWidth="1"/>
    <col min="13" max="13" width="2.42578125" style="109" customWidth="1"/>
    <col min="14" max="16384" width="8.85546875" style="61"/>
  </cols>
  <sheetData>
    <row r="1" spans="1:13" s="75" customFormat="1" ht="26.25">
      <c r="A1" s="57"/>
      <c r="B1" s="57"/>
      <c r="C1" s="57"/>
      <c r="D1" s="57"/>
      <c r="E1" s="76"/>
      <c r="F1" s="57"/>
      <c r="G1" s="76"/>
      <c r="H1" s="76"/>
      <c r="I1" s="76"/>
      <c r="J1" s="76"/>
      <c r="K1" s="76"/>
      <c r="L1" s="651" t="s">
        <v>24</v>
      </c>
      <c r="M1" s="1365"/>
    </row>
    <row r="2" spans="1:13" ht="24.75" customHeight="1">
      <c r="A2" s="57"/>
      <c r="B2" s="57"/>
      <c r="C2" s="57"/>
      <c r="D2" s="57"/>
      <c r="E2" s="76"/>
      <c r="F2" s="57"/>
      <c r="G2" s="76"/>
      <c r="H2" s="76"/>
      <c r="I2" s="76"/>
      <c r="J2" s="76"/>
      <c r="K2" s="76"/>
      <c r="L2" s="80" t="s">
        <v>99</v>
      </c>
      <c r="M2" s="1365"/>
    </row>
    <row r="3" spans="1:13" ht="15.75" customHeight="1">
      <c r="A3" s="57"/>
      <c r="B3" s="57"/>
      <c r="C3" s="57"/>
      <c r="D3" s="57"/>
      <c r="E3" s="76"/>
      <c r="F3" s="57"/>
      <c r="G3" s="76"/>
      <c r="H3" s="76"/>
      <c r="I3" s="76"/>
      <c r="J3" s="76"/>
      <c r="K3" s="76"/>
      <c r="L3" s="57"/>
      <c r="M3" s="1365"/>
    </row>
    <row r="4" spans="1:13" ht="5.25" customHeight="1">
      <c r="A4" s="57"/>
      <c r="B4" s="57"/>
      <c r="C4" s="57"/>
      <c r="D4" s="57"/>
      <c r="E4" s="76"/>
      <c r="F4" s="57"/>
      <c r="G4" s="76"/>
      <c r="H4" s="76"/>
      <c r="I4" s="76"/>
      <c r="J4" s="76"/>
      <c r="K4" s="76"/>
      <c r="L4" s="57"/>
      <c r="M4" s="1365"/>
    </row>
    <row r="5" spans="1:13" ht="18.75" customHeight="1">
      <c r="A5" s="62"/>
      <c r="B5" s="94" t="s">
        <v>385</v>
      </c>
      <c r="C5" s="81"/>
      <c r="D5" s="65"/>
      <c r="E5" s="62"/>
      <c r="F5" s="62"/>
      <c r="G5" s="82" t="s">
        <v>177</v>
      </c>
      <c r="H5" s="62"/>
      <c r="I5" s="62"/>
      <c r="J5" s="62"/>
      <c r="K5" s="66"/>
      <c r="L5" s="62"/>
    </row>
    <row r="6" spans="1:13" ht="21" customHeight="1">
      <c r="A6" s="620" t="s">
        <v>178</v>
      </c>
      <c r="B6" s="621">
        <v>2024</v>
      </c>
      <c r="C6" s="83"/>
      <c r="D6" s="621" t="s">
        <v>373</v>
      </c>
      <c r="E6" s="623" t="s">
        <v>372</v>
      </c>
      <c r="F6" s="85"/>
      <c r="G6" s="622">
        <v>2023</v>
      </c>
      <c r="H6" s="83"/>
      <c r="I6" s="622" t="s">
        <v>335</v>
      </c>
      <c r="J6" s="622" t="s">
        <v>334</v>
      </c>
      <c r="K6" s="622" t="s">
        <v>333</v>
      </c>
      <c r="L6" s="623" t="s">
        <v>332</v>
      </c>
    </row>
    <row r="7" spans="1:13" ht="20.100000000000001" customHeight="1">
      <c r="A7" s="65" t="s">
        <v>212</v>
      </c>
      <c r="B7" s="73"/>
      <c r="C7" s="73"/>
      <c r="D7" s="73"/>
      <c r="E7" s="86"/>
      <c r="F7" s="65"/>
      <c r="G7" s="62"/>
      <c r="H7" s="62"/>
      <c r="I7" s="62"/>
      <c r="J7" s="62"/>
      <c r="K7" s="62"/>
      <c r="L7" s="86"/>
      <c r="M7" s="1366"/>
    </row>
    <row r="8" spans="1:13" ht="20.100000000000001" customHeight="1">
      <c r="A8" s="62" t="s">
        <v>203</v>
      </c>
      <c r="B8" s="88">
        <v>10500</v>
      </c>
      <c r="C8" s="89"/>
      <c r="D8" s="88">
        <v>5308</v>
      </c>
      <c r="E8" s="89">
        <v>5192</v>
      </c>
      <c r="F8" s="66"/>
      <c r="G8" s="90">
        <v>21154</v>
      </c>
      <c r="H8" s="66"/>
      <c r="I8" s="90">
        <v>5348</v>
      </c>
      <c r="J8" s="90">
        <v>5281</v>
      </c>
      <c r="K8" s="90">
        <v>5303</v>
      </c>
      <c r="L8" s="90">
        <v>5222</v>
      </c>
      <c r="M8" s="1366"/>
    </row>
    <row r="9" spans="1:13" ht="20.100000000000001" customHeight="1">
      <c r="A9" s="66" t="s">
        <v>205</v>
      </c>
      <c r="B9" s="91">
        <v>1516</v>
      </c>
      <c r="C9" s="90"/>
      <c r="D9" s="88">
        <v>697</v>
      </c>
      <c r="E9" s="90">
        <v>819</v>
      </c>
      <c r="F9" s="66"/>
      <c r="G9" s="90">
        <v>3519</v>
      </c>
      <c r="H9" s="66"/>
      <c r="I9" s="90">
        <v>1125</v>
      </c>
      <c r="J9" s="90">
        <v>799</v>
      </c>
      <c r="K9" s="90">
        <v>763</v>
      </c>
      <c r="L9" s="90">
        <v>832</v>
      </c>
      <c r="M9" s="1366"/>
    </row>
    <row r="10" spans="1:13" ht="19.5" customHeight="1">
      <c r="A10" s="69" t="s">
        <v>201</v>
      </c>
      <c r="B10" s="92">
        <v>12016</v>
      </c>
      <c r="C10" s="90"/>
      <c r="D10" s="92">
        <v>6005</v>
      </c>
      <c r="E10" s="93">
        <v>6011</v>
      </c>
      <c r="F10" s="69"/>
      <c r="G10" s="93">
        <v>24673</v>
      </c>
      <c r="H10" s="66"/>
      <c r="I10" s="93">
        <v>6473</v>
      </c>
      <c r="J10" s="93">
        <v>6080</v>
      </c>
      <c r="K10" s="93">
        <v>6066</v>
      </c>
      <c r="L10" s="93">
        <v>6054</v>
      </c>
      <c r="M10" s="1366"/>
    </row>
    <row r="11" spans="1:13" ht="21.75" customHeight="1">
      <c r="A11" s="66" t="s">
        <v>137</v>
      </c>
      <c r="B11" s="91">
        <v>-6754</v>
      </c>
      <c r="C11" s="90"/>
      <c r="D11" s="88">
        <v>-3308</v>
      </c>
      <c r="E11" s="90">
        <v>-3446</v>
      </c>
      <c r="F11" s="66"/>
      <c r="G11" s="90">
        <v>-14256</v>
      </c>
      <c r="H11" s="66"/>
      <c r="I11" s="90">
        <v>-3906</v>
      </c>
      <c r="J11" s="90">
        <v>-3413</v>
      </c>
      <c r="K11" s="90">
        <v>-3421</v>
      </c>
      <c r="L11" s="90">
        <v>-3516</v>
      </c>
      <c r="M11" s="1366"/>
    </row>
    <row r="12" spans="1:13" ht="21" customHeight="1">
      <c r="A12" s="69" t="s">
        <v>156</v>
      </c>
      <c r="B12" s="92">
        <v>5262</v>
      </c>
      <c r="C12" s="90"/>
      <c r="D12" s="1433">
        <v>2697</v>
      </c>
      <c r="E12" s="93">
        <v>2565</v>
      </c>
      <c r="F12" s="69"/>
      <c r="G12" s="93">
        <v>10417</v>
      </c>
      <c r="H12" s="66"/>
      <c r="I12" s="93">
        <v>2567</v>
      </c>
      <c r="J12" s="93">
        <v>2667</v>
      </c>
      <c r="K12" s="93">
        <v>2645</v>
      </c>
      <c r="L12" s="93">
        <v>2538</v>
      </c>
    </row>
    <row r="13" spans="1:13" ht="20.100000000000001" customHeight="1">
      <c r="A13" s="95" t="s">
        <v>179</v>
      </c>
      <c r="B13" s="96">
        <v>0.43791611185086549</v>
      </c>
      <c r="C13" s="97"/>
      <c r="D13" s="96">
        <v>0.4491257285595337</v>
      </c>
      <c r="E13" s="97">
        <v>0.42699999999999999</v>
      </c>
      <c r="F13" s="95"/>
      <c r="G13" s="97">
        <v>0.42220240748996879</v>
      </c>
      <c r="H13" s="85"/>
      <c r="I13" s="97">
        <v>0.39657036922601574</v>
      </c>
      <c r="J13" s="97">
        <v>0.43865131578947369</v>
      </c>
      <c r="K13" s="97">
        <v>0.43603692713484998</v>
      </c>
      <c r="L13" s="97">
        <v>0.41922695738354809</v>
      </c>
      <c r="M13" s="1367"/>
    </row>
    <row r="14" spans="1:13" ht="20.100000000000001" customHeight="1">
      <c r="A14" s="66" t="s">
        <v>22</v>
      </c>
      <c r="B14" s="91">
        <v>-251</v>
      </c>
      <c r="C14" s="90"/>
      <c r="D14" s="88">
        <v>-22</v>
      </c>
      <c r="E14" s="90">
        <v>-229</v>
      </c>
      <c r="F14" s="66"/>
      <c r="G14" s="90">
        <v>-200</v>
      </c>
      <c r="H14" s="66"/>
      <c r="I14" s="90">
        <v>-41</v>
      </c>
      <c r="J14" s="90">
        <v>-10</v>
      </c>
      <c r="K14" s="90">
        <v>-100</v>
      </c>
      <c r="L14" s="90">
        <v>-49</v>
      </c>
    </row>
    <row r="15" spans="1:13" ht="20.100000000000001" customHeight="1">
      <c r="A15" s="66" t="s">
        <v>97</v>
      </c>
      <c r="B15" s="91">
        <v>-1891</v>
      </c>
      <c r="C15" s="90"/>
      <c r="D15" s="88">
        <v>-945</v>
      </c>
      <c r="E15" s="90">
        <v>-946</v>
      </c>
      <c r="F15" s="66"/>
      <c r="G15" s="90">
        <v>-3745</v>
      </c>
      <c r="H15" s="66"/>
      <c r="I15" s="90">
        <v>-954</v>
      </c>
      <c r="J15" s="90">
        <v>-937</v>
      </c>
      <c r="K15" s="90">
        <v>-936</v>
      </c>
      <c r="L15" s="90">
        <v>-918</v>
      </c>
    </row>
    <row r="16" spans="1:13" ht="20.100000000000001" customHeight="1">
      <c r="A16" s="66" t="s">
        <v>96</v>
      </c>
      <c r="B16" s="88">
        <v>-641</v>
      </c>
      <c r="C16" s="89"/>
      <c r="D16" s="88">
        <v>-325</v>
      </c>
      <c r="E16" s="89">
        <v>-316</v>
      </c>
      <c r="F16" s="66"/>
      <c r="G16" s="90">
        <v>-1173</v>
      </c>
      <c r="H16" s="66"/>
      <c r="I16" s="90">
        <v>-299</v>
      </c>
      <c r="J16" s="90">
        <v>-295</v>
      </c>
      <c r="K16" s="90">
        <v>-296</v>
      </c>
      <c r="L16" s="90">
        <v>-283</v>
      </c>
    </row>
    <row r="17" spans="1:13" ht="20.25">
      <c r="A17" s="66" t="s">
        <v>95</v>
      </c>
      <c r="B17" s="91"/>
      <c r="C17" s="90"/>
      <c r="D17" s="1434"/>
      <c r="E17" s="90"/>
      <c r="F17" s="66"/>
      <c r="G17" s="90"/>
      <c r="H17" s="66"/>
      <c r="I17" s="90"/>
      <c r="J17" s="90"/>
      <c r="K17" s="90"/>
      <c r="L17" s="90"/>
      <c r="M17" s="1368"/>
    </row>
    <row r="18" spans="1:13" ht="20.100000000000001" customHeight="1">
      <c r="A18" s="66" t="s">
        <v>94</v>
      </c>
      <c r="B18" s="91">
        <v>-842</v>
      </c>
      <c r="C18" s="90"/>
      <c r="D18" s="88">
        <v>-426</v>
      </c>
      <c r="E18" s="90">
        <v>-416</v>
      </c>
      <c r="F18" s="66"/>
      <c r="G18" s="90">
        <v>-1475</v>
      </c>
      <c r="H18" s="66"/>
      <c r="I18" s="90">
        <v>-399</v>
      </c>
      <c r="J18" s="90">
        <v>-373</v>
      </c>
      <c r="K18" s="90">
        <v>-359</v>
      </c>
      <c r="L18" s="90">
        <v>-344</v>
      </c>
      <c r="M18" s="1368"/>
    </row>
    <row r="19" spans="1:13" ht="19.5" customHeight="1">
      <c r="A19" s="74" t="s">
        <v>356</v>
      </c>
      <c r="B19" s="91">
        <v>33</v>
      </c>
      <c r="C19" s="90"/>
      <c r="D19" s="88">
        <v>17</v>
      </c>
      <c r="E19" s="90">
        <v>16</v>
      </c>
      <c r="F19" s="66"/>
      <c r="G19" s="90">
        <v>108</v>
      </c>
      <c r="H19" s="66"/>
      <c r="I19" s="90">
        <v>27</v>
      </c>
      <c r="J19" s="90">
        <v>27</v>
      </c>
      <c r="K19" s="90">
        <v>27</v>
      </c>
      <c r="L19" s="90">
        <v>27</v>
      </c>
      <c r="M19" s="1368"/>
    </row>
    <row r="20" spans="1:13" s="109" customFormat="1" ht="21" customHeight="1">
      <c r="A20" s="74" t="s">
        <v>235</v>
      </c>
      <c r="B20" s="88">
        <v>-73</v>
      </c>
      <c r="C20" s="89"/>
      <c r="D20" s="656">
        <v>-60</v>
      </c>
      <c r="E20" s="89">
        <v>-13</v>
      </c>
      <c r="F20" s="74"/>
      <c r="G20" s="89">
        <v>-143</v>
      </c>
      <c r="H20" s="74"/>
      <c r="I20" s="89">
        <v>-109</v>
      </c>
      <c r="J20" s="67">
        <v>0</v>
      </c>
      <c r="K20" s="67">
        <v>0</v>
      </c>
      <c r="L20" s="89">
        <v>-34</v>
      </c>
      <c r="M20" s="1368"/>
    </row>
    <row r="21" spans="1:13" ht="20.100000000000001" customHeight="1">
      <c r="A21" s="74" t="s">
        <v>380</v>
      </c>
      <c r="B21" s="91">
        <v>-139</v>
      </c>
      <c r="C21" s="90"/>
      <c r="D21" s="88">
        <v>-101</v>
      </c>
      <c r="E21" s="90">
        <v>-38</v>
      </c>
      <c r="F21" s="66"/>
      <c r="G21" s="90">
        <v>-466</v>
      </c>
      <c r="H21" s="66"/>
      <c r="I21" s="90">
        <v>-147</v>
      </c>
      <c r="J21" s="90">
        <v>-129</v>
      </c>
      <c r="K21" s="90">
        <v>-311</v>
      </c>
      <c r="L21" s="90">
        <v>121</v>
      </c>
    </row>
    <row r="22" spans="1:13" ht="20.100000000000001" customHeight="1">
      <c r="A22" s="62" t="s">
        <v>18</v>
      </c>
      <c r="B22" s="91">
        <v>-397</v>
      </c>
      <c r="C22" s="90"/>
      <c r="D22" s="88">
        <v>-231</v>
      </c>
      <c r="E22" s="90">
        <v>-166</v>
      </c>
      <c r="F22" s="66"/>
      <c r="G22" s="90">
        <v>-996</v>
      </c>
      <c r="H22" s="66"/>
      <c r="I22" s="90">
        <v>-210</v>
      </c>
      <c r="J22" s="90">
        <v>-243</v>
      </c>
      <c r="K22" s="90">
        <v>-273</v>
      </c>
      <c r="L22" s="90">
        <v>-270</v>
      </c>
    </row>
    <row r="23" spans="1:13" ht="20.100000000000001" customHeight="1" thickBot="1">
      <c r="A23" s="68" t="s">
        <v>23</v>
      </c>
      <c r="B23" s="101">
        <v>1061</v>
      </c>
      <c r="C23" s="100"/>
      <c r="D23" s="1051">
        <v>604</v>
      </c>
      <c r="E23" s="102">
        <v>457</v>
      </c>
      <c r="F23" s="69"/>
      <c r="G23" s="102">
        <v>2327</v>
      </c>
      <c r="H23" s="66"/>
      <c r="I23" s="102">
        <v>435</v>
      </c>
      <c r="J23" s="102">
        <v>707</v>
      </c>
      <c r="K23" s="102">
        <v>397</v>
      </c>
      <c r="L23" s="102">
        <v>788</v>
      </c>
      <c r="M23" s="358"/>
    </row>
    <row r="24" spans="1:13" ht="8.1" customHeight="1">
      <c r="A24" s="69"/>
      <c r="B24" s="108"/>
      <c r="C24" s="100"/>
      <c r="D24" s="72"/>
      <c r="E24" s="100"/>
      <c r="F24" s="69"/>
      <c r="G24" s="100"/>
      <c r="H24" s="66"/>
      <c r="I24" s="100"/>
      <c r="J24" s="100"/>
      <c r="K24" s="100"/>
      <c r="L24" s="100"/>
      <c r="M24" s="358"/>
    </row>
    <row r="25" spans="1:13" ht="20.100000000000001" customHeight="1">
      <c r="A25" s="69" t="s">
        <v>93</v>
      </c>
      <c r="B25" s="105"/>
      <c r="C25" s="106"/>
      <c r="D25" s="105"/>
      <c r="E25" s="106"/>
      <c r="F25" s="69"/>
      <c r="G25" s="107"/>
      <c r="H25" s="66"/>
      <c r="I25" s="107"/>
      <c r="J25" s="107"/>
      <c r="K25" s="107"/>
      <c r="L25" s="107"/>
    </row>
    <row r="26" spans="1:13" ht="20.100000000000001" customHeight="1">
      <c r="A26" s="66" t="s">
        <v>92</v>
      </c>
      <c r="B26" s="1025">
        <v>939</v>
      </c>
      <c r="C26" s="100"/>
      <c r="D26" s="108">
        <v>537</v>
      </c>
      <c r="E26" s="1432">
        <v>402</v>
      </c>
      <c r="F26" s="66"/>
      <c r="G26" s="100">
        <v>2076</v>
      </c>
      <c r="H26" s="66"/>
      <c r="I26" s="100">
        <v>382</v>
      </c>
      <c r="J26" s="100">
        <v>640</v>
      </c>
      <c r="K26" s="100">
        <v>329</v>
      </c>
      <c r="L26" s="100">
        <v>725</v>
      </c>
    </row>
    <row r="27" spans="1:13" ht="20.100000000000001" customHeight="1">
      <c r="A27" s="66" t="s">
        <v>91</v>
      </c>
      <c r="B27" s="108">
        <v>93</v>
      </c>
      <c r="C27" s="100"/>
      <c r="D27" s="108">
        <v>46</v>
      </c>
      <c r="E27" s="100">
        <v>47</v>
      </c>
      <c r="F27" s="66"/>
      <c r="G27" s="100">
        <v>187</v>
      </c>
      <c r="H27" s="66"/>
      <c r="I27" s="100">
        <v>48</v>
      </c>
      <c r="J27" s="100">
        <v>47</v>
      </c>
      <c r="K27" s="100">
        <v>46</v>
      </c>
      <c r="L27" s="90">
        <v>46</v>
      </c>
    </row>
    <row r="28" spans="1:13" ht="20.100000000000001" customHeight="1">
      <c r="A28" s="66" t="s">
        <v>90</v>
      </c>
      <c r="B28" s="91">
        <v>29</v>
      </c>
      <c r="C28" s="90"/>
      <c r="D28" s="108">
        <v>21</v>
      </c>
      <c r="E28" s="90">
        <v>8</v>
      </c>
      <c r="F28" s="66"/>
      <c r="G28" s="90">
        <v>64</v>
      </c>
      <c r="H28" s="66"/>
      <c r="I28" s="67">
        <v>5</v>
      </c>
      <c r="J28" s="90">
        <v>20</v>
      </c>
      <c r="K28" s="90">
        <v>22</v>
      </c>
      <c r="L28" s="90">
        <v>17</v>
      </c>
    </row>
    <row r="29" spans="1:13" ht="20.100000000000001" customHeight="1" thickBot="1">
      <c r="A29" s="68" t="s">
        <v>89</v>
      </c>
      <c r="B29" s="101">
        <v>1061</v>
      </c>
      <c r="C29" s="100"/>
      <c r="D29" s="1051">
        <v>604</v>
      </c>
      <c r="E29" s="102">
        <v>457</v>
      </c>
      <c r="F29" s="69"/>
      <c r="G29" s="102">
        <v>2327</v>
      </c>
      <c r="H29" s="66"/>
      <c r="I29" s="102">
        <v>435</v>
      </c>
      <c r="J29" s="102">
        <v>707</v>
      </c>
      <c r="K29" s="102">
        <v>397</v>
      </c>
      <c r="L29" s="102">
        <v>788</v>
      </c>
    </row>
    <row r="30" spans="1:13" ht="20.25">
      <c r="A30" s="73"/>
      <c r="B30" s="105"/>
      <c r="C30" s="106"/>
      <c r="D30" s="105"/>
      <c r="E30" s="106"/>
      <c r="F30" s="73"/>
      <c r="G30" s="106"/>
      <c r="H30" s="74"/>
      <c r="I30" s="106"/>
      <c r="J30" s="106"/>
      <c r="K30" s="106"/>
      <c r="L30" s="106"/>
    </row>
    <row r="31" spans="1:13" ht="20.25" customHeight="1">
      <c r="A31" s="73" t="s">
        <v>88</v>
      </c>
      <c r="B31" s="1420">
        <v>1.9950000000000001</v>
      </c>
      <c r="C31" s="112"/>
      <c r="D31" s="628">
        <v>0.99750000000000005</v>
      </c>
      <c r="E31" s="112">
        <v>0.99750000000000005</v>
      </c>
      <c r="F31" s="73"/>
      <c r="G31" s="112">
        <v>3.87</v>
      </c>
      <c r="H31" s="74"/>
      <c r="I31" s="112">
        <v>0.96750000000000003</v>
      </c>
      <c r="J31" s="112">
        <v>0.96750000000000003</v>
      </c>
      <c r="K31" s="112">
        <v>0.96750000000000003</v>
      </c>
      <c r="L31" s="112">
        <v>0.96750000000000003</v>
      </c>
    </row>
    <row r="32" spans="1:13" ht="20.25" customHeight="1">
      <c r="A32" s="73"/>
      <c r="B32" s="618"/>
      <c r="C32" s="112"/>
      <c r="D32" s="618"/>
      <c r="E32" s="652"/>
      <c r="F32" s="73"/>
      <c r="G32" s="112"/>
      <c r="H32" s="74"/>
      <c r="I32" s="112"/>
      <c r="J32" s="112"/>
      <c r="K32" s="112"/>
      <c r="L32" s="112"/>
    </row>
    <row r="33" spans="1:13" ht="20.100000000000001" customHeight="1">
      <c r="A33" s="73" t="s">
        <v>223</v>
      </c>
      <c r="B33" s="1381">
        <v>912.3</v>
      </c>
      <c r="C33" s="1346"/>
      <c r="D33" s="1381">
        <v>912.3</v>
      </c>
      <c r="E33" s="113">
        <v>912.3</v>
      </c>
      <c r="F33" s="73"/>
      <c r="G33" s="113">
        <v>912.2</v>
      </c>
      <c r="H33" s="74"/>
      <c r="I33" s="113">
        <v>912.3</v>
      </c>
      <c r="J33" s="113">
        <v>912.3</v>
      </c>
      <c r="K33" s="113">
        <v>912.2</v>
      </c>
      <c r="L33" s="113">
        <v>912.1</v>
      </c>
      <c r="M33" s="355"/>
    </row>
    <row r="34" spans="1:13" ht="19.5" customHeight="1">
      <c r="A34" s="73" t="s">
        <v>224</v>
      </c>
      <c r="B34" s="1381">
        <v>912.3</v>
      </c>
      <c r="C34" s="1381"/>
      <c r="D34" s="1381">
        <v>912.3</v>
      </c>
      <c r="E34" s="113">
        <v>912.3</v>
      </c>
      <c r="F34" s="73"/>
      <c r="G34" s="113">
        <v>912.2</v>
      </c>
      <c r="H34" s="74"/>
      <c r="I34" s="113">
        <v>912.3</v>
      </c>
      <c r="J34" s="113">
        <v>912.3</v>
      </c>
      <c r="K34" s="113">
        <v>912.5</v>
      </c>
      <c r="L34" s="113">
        <v>912.3</v>
      </c>
      <c r="M34" s="355"/>
    </row>
    <row r="35" spans="1:13" ht="20.100000000000001" customHeight="1" thickBot="1">
      <c r="A35" s="114" t="s">
        <v>87</v>
      </c>
      <c r="B35" s="1381">
        <v>912.3</v>
      </c>
      <c r="C35" s="1346"/>
      <c r="D35" s="1381">
        <v>912.3</v>
      </c>
      <c r="E35" s="113">
        <v>912.3</v>
      </c>
      <c r="F35" s="73"/>
      <c r="G35" s="113">
        <v>912.3</v>
      </c>
      <c r="H35" s="74"/>
      <c r="I35" s="113">
        <v>912.3</v>
      </c>
      <c r="J35" s="113">
        <v>912.3</v>
      </c>
      <c r="K35" s="113">
        <v>912.3</v>
      </c>
      <c r="L35" s="113">
        <v>912.2</v>
      </c>
    </row>
    <row r="36" spans="1:13" ht="15" customHeight="1">
      <c r="A36" s="73"/>
      <c r="B36" s="115"/>
      <c r="C36" s="113"/>
      <c r="D36" s="115"/>
      <c r="E36" s="116"/>
      <c r="F36" s="73"/>
      <c r="G36" s="116"/>
      <c r="H36" s="74"/>
      <c r="I36" s="116"/>
      <c r="J36" s="116"/>
      <c r="K36" s="116"/>
      <c r="L36" s="116"/>
      <c r="M36" s="355"/>
    </row>
    <row r="37" spans="1:13" ht="20.100000000000001" customHeight="1" thickBot="1">
      <c r="A37" s="68" t="s">
        <v>274</v>
      </c>
      <c r="B37" s="117"/>
      <c r="C37" s="113"/>
      <c r="D37" s="117"/>
      <c r="E37" s="118"/>
      <c r="F37" s="73"/>
      <c r="G37" s="118"/>
      <c r="H37" s="74"/>
      <c r="I37" s="118"/>
      <c r="J37" s="118"/>
      <c r="K37" s="118"/>
      <c r="L37" s="118"/>
      <c r="M37" s="355"/>
    </row>
    <row r="38" spans="1:13" ht="20.100000000000001" customHeight="1">
      <c r="A38" s="73" t="s">
        <v>234</v>
      </c>
      <c r="B38" s="72">
        <v>939</v>
      </c>
      <c r="C38" s="104"/>
      <c r="D38" s="72">
        <v>537</v>
      </c>
      <c r="E38" s="104">
        <v>402</v>
      </c>
      <c r="F38" s="73"/>
      <c r="G38" s="104">
        <v>2076</v>
      </c>
      <c r="H38" s="74"/>
      <c r="I38" s="104">
        <v>382</v>
      </c>
      <c r="J38" s="104">
        <v>640</v>
      </c>
      <c r="K38" s="104">
        <v>329</v>
      </c>
      <c r="L38" s="104">
        <v>725</v>
      </c>
      <c r="M38" s="355"/>
    </row>
    <row r="39" spans="1:13" ht="20.100000000000001" customHeight="1">
      <c r="A39" s="66" t="s">
        <v>261</v>
      </c>
      <c r="B39" s="72"/>
      <c r="C39" s="104"/>
      <c r="D39" s="108"/>
      <c r="E39" s="104"/>
      <c r="F39" s="73"/>
      <c r="G39" s="104"/>
      <c r="H39" s="74"/>
      <c r="I39" s="104"/>
      <c r="J39" s="104"/>
      <c r="K39" s="104"/>
      <c r="L39" s="104"/>
      <c r="M39" s="355"/>
    </row>
    <row r="40" spans="1:13" s="58" customFormat="1" ht="20.100000000000001" customHeight="1">
      <c r="A40" s="66" t="s">
        <v>262</v>
      </c>
      <c r="B40" s="656">
        <v>251</v>
      </c>
      <c r="C40" s="837"/>
      <c r="D40" s="560">
        <v>22</v>
      </c>
      <c r="E40" s="67">
        <v>229</v>
      </c>
      <c r="F40" s="74"/>
      <c r="G40" s="67">
        <v>200</v>
      </c>
      <c r="H40" s="119"/>
      <c r="I40" s="67">
        <v>41</v>
      </c>
      <c r="J40" s="67">
        <v>10</v>
      </c>
      <c r="K40" s="67">
        <v>100</v>
      </c>
      <c r="L40" s="67">
        <v>49</v>
      </c>
      <c r="M40" s="109"/>
    </row>
    <row r="41" spans="1:13" s="58" customFormat="1" ht="39.75" customHeight="1">
      <c r="A41" s="655" t="s">
        <v>414</v>
      </c>
      <c r="B41" s="656">
        <v>113</v>
      </c>
      <c r="C41" s="837"/>
      <c r="D41" s="560">
        <v>23</v>
      </c>
      <c r="E41" s="67">
        <v>90</v>
      </c>
      <c r="F41" s="73"/>
      <c r="G41" s="67">
        <v>103</v>
      </c>
      <c r="H41" s="74"/>
      <c r="I41" s="67">
        <v>-6</v>
      </c>
      <c r="J41" s="67">
        <v>128</v>
      </c>
      <c r="K41" s="67">
        <v>-1</v>
      </c>
      <c r="L41" s="67">
        <v>-18</v>
      </c>
      <c r="M41" s="109"/>
    </row>
    <row r="42" spans="1:13" s="58" customFormat="1" ht="20.25">
      <c r="A42" s="74" t="s">
        <v>286</v>
      </c>
      <c r="B42" s="656">
        <v>93</v>
      </c>
      <c r="C42" s="837"/>
      <c r="D42" s="560">
        <v>93</v>
      </c>
      <c r="E42" s="67">
        <v>0</v>
      </c>
      <c r="F42" s="73"/>
      <c r="G42" s="67">
        <v>581</v>
      </c>
      <c r="H42" s="74"/>
      <c r="I42" s="67">
        <v>204</v>
      </c>
      <c r="J42" s="67">
        <v>0</v>
      </c>
      <c r="K42" s="67">
        <v>377</v>
      </c>
      <c r="L42" s="67">
        <v>0</v>
      </c>
      <c r="M42" s="109"/>
    </row>
    <row r="43" spans="1:13" s="58" customFormat="1" ht="19.5" customHeight="1">
      <c r="A43" s="74" t="s">
        <v>395</v>
      </c>
      <c r="B43" s="656">
        <v>8</v>
      </c>
      <c r="C43" s="837"/>
      <c r="D43" s="560">
        <v>2</v>
      </c>
      <c r="E43" s="67">
        <v>6</v>
      </c>
      <c r="F43" s="74"/>
      <c r="G43" s="67">
        <v>-80</v>
      </c>
      <c r="H43" s="119"/>
      <c r="I43" s="67">
        <v>-2</v>
      </c>
      <c r="J43" s="67">
        <v>1</v>
      </c>
      <c r="K43" s="67">
        <v>-79</v>
      </c>
      <c r="L43" s="67">
        <v>0</v>
      </c>
      <c r="M43" s="109"/>
    </row>
    <row r="44" spans="1:13" s="58" customFormat="1" ht="20.100000000000001" customHeight="1">
      <c r="A44" s="66" t="s">
        <v>263</v>
      </c>
      <c r="B44" s="656">
        <v>0</v>
      </c>
      <c r="C44" s="1515"/>
      <c r="D44" s="560">
        <v>0</v>
      </c>
      <c r="E44" s="67">
        <v>0</v>
      </c>
      <c r="F44" s="74"/>
      <c r="G44" s="67">
        <v>1</v>
      </c>
      <c r="H44" s="119"/>
      <c r="I44" s="67">
        <v>0</v>
      </c>
      <c r="J44" s="67">
        <v>0</v>
      </c>
      <c r="K44" s="67">
        <v>1</v>
      </c>
      <c r="L44" s="67">
        <v>0</v>
      </c>
      <c r="M44" s="109"/>
    </row>
    <row r="45" spans="1:13" s="58" customFormat="1" ht="20.100000000000001" customHeight="1">
      <c r="A45" s="66" t="s">
        <v>264</v>
      </c>
      <c r="B45" s="656">
        <v>73</v>
      </c>
      <c r="C45" s="1515"/>
      <c r="D45" s="560">
        <v>60</v>
      </c>
      <c r="E45" s="67">
        <v>13</v>
      </c>
      <c r="F45" s="73"/>
      <c r="G45" s="67">
        <v>143</v>
      </c>
      <c r="H45" s="74"/>
      <c r="I45" s="67">
        <v>109</v>
      </c>
      <c r="J45" s="67">
        <v>0</v>
      </c>
      <c r="K45" s="67">
        <v>0</v>
      </c>
      <c r="L45" s="67">
        <v>34</v>
      </c>
      <c r="M45" s="109"/>
    </row>
    <row r="46" spans="1:13" s="58" customFormat="1" ht="19.5" customHeight="1">
      <c r="A46" s="66" t="s">
        <v>265</v>
      </c>
      <c r="B46" s="656">
        <v>-110</v>
      </c>
      <c r="C46" s="1515"/>
      <c r="D46" s="560">
        <v>-25</v>
      </c>
      <c r="E46" s="67">
        <v>-85</v>
      </c>
      <c r="F46" s="73"/>
      <c r="G46" s="67">
        <v>-100</v>
      </c>
      <c r="H46" s="74"/>
      <c r="I46" s="67">
        <v>-39</v>
      </c>
      <c r="J46" s="67">
        <v>-38</v>
      </c>
      <c r="K46" s="67">
        <v>-5</v>
      </c>
      <c r="L46" s="67">
        <v>-18</v>
      </c>
      <c r="M46" s="109"/>
    </row>
    <row r="47" spans="1:13" s="58" customFormat="1" ht="20.100000000000001" customHeight="1">
      <c r="A47" s="66" t="s">
        <v>266</v>
      </c>
      <c r="B47" s="656">
        <v>-1</v>
      </c>
      <c r="C47" s="1515"/>
      <c r="D47" s="560">
        <v>0</v>
      </c>
      <c r="E47" s="67">
        <v>-1</v>
      </c>
      <c r="F47" s="73"/>
      <c r="G47" s="67">
        <v>2</v>
      </c>
      <c r="H47" s="74"/>
      <c r="I47" s="67">
        <v>2</v>
      </c>
      <c r="J47" s="67">
        <v>0</v>
      </c>
      <c r="K47" s="67">
        <v>0</v>
      </c>
      <c r="L47" s="67">
        <v>0</v>
      </c>
      <c r="M47" s="109"/>
    </row>
    <row r="48" spans="1:13" ht="21" thickBot="1">
      <c r="A48" s="73" t="s">
        <v>86</v>
      </c>
      <c r="B48" s="1051">
        <v>1366</v>
      </c>
      <c r="C48" s="104"/>
      <c r="D48" s="101">
        <v>712</v>
      </c>
      <c r="E48" s="70">
        <v>654</v>
      </c>
      <c r="F48" s="73"/>
      <c r="G48" s="70">
        <v>2926</v>
      </c>
      <c r="H48" s="74"/>
      <c r="I48" s="70">
        <v>691</v>
      </c>
      <c r="J48" s="70">
        <v>741</v>
      </c>
      <c r="K48" s="70">
        <v>722</v>
      </c>
      <c r="L48" s="70">
        <v>772</v>
      </c>
      <c r="M48" s="355"/>
    </row>
    <row r="49" spans="1:13" ht="21" thickBot="1">
      <c r="A49" s="120" t="s">
        <v>85</v>
      </c>
      <c r="B49" s="1382">
        <v>1.4973144798860025</v>
      </c>
      <c r="C49" s="111"/>
      <c r="D49" s="1382">
        <v>0.77731447988600255</v>
      </c>
      <c r="E49" s="121">
        <v>0.72</v>
      </c>
      <c r="F49" s="122"/>
      <c r="G49" s="121">
        <v>3.2076299057224293</v>
      </c>
      <c r="H49" s="123"/>
      <c r="I49" s="121">
        <v>0.7589096252552926</v>
      </c>
      <c r="J49" s="121">
        <v>0.812321859241394</v>
      </c>
      <c r="K49" s="121">
        <v>0.79</v>
      </c>
      <c r="L49" s="121">
        <v>0.84639842122574283</v>
      </c>
      <c r="M49" s="1369"/>
    </row>
    <row r="50" spans="1:13" ht="15" customHeight="1"/>
    <row r="51" spans="1:13" ht="1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sheetData>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&amp;R&amp;"Helvetica,Regular"&amp;7BCE Supplementary Financial Information - Second Quarter 2024 Page 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8673"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U58"/>
  <sheetViews>
    <sheetView view="pageBreakPreview" zoomScale="80" zoomScaleNormal="90" zoomScaleSheetLayoutView="80" workbookViewId="0"/>
  </sheetViews>
  <sheetFormatPr defaultColWidth="8.85546875" defaultRowHeight="16.5"/>
  <cols>
    <col min="1" max="1" width="116" style="60" customWidth="1"/>
    <col min="2" max="3" width="13" style="78" customWidth="1"/>
    <col min="4" max="4" width="1.85546875" style="78" customWidth="1"/>
    <col min="5" max="5" width="13" style="78" customWidth="1"/>
    <col min="6" max="6" width="15.140625" style="78" customWidth="1"/>
    <col min="7" max="8" width="13" style="78" customWidth="1"/>
    <col min="9" max="9" width="1.85546875" style="60" customWidth="1"/>
    <col min="10" max="11" width="13" style="60" customWidth="1"/>
    <col min="12" max="12" width="3.42578125" style="60" customWidth="1"/>
    <col min="13" max="13" width="13.140625" style="60" customWidth="1"/>
    <col min="14" max="14" width="12.5703125" style="60" customWidth="1"/>
    <col min="15" max="15" width="1.5703125" style="60" customWidth="1"/>
    <col min="16" max="17" width="12.5703125" style="60" customWidth="1"/>
    <col min="18" max="18" width="11.28515625" style="60" bestFit="1" customWidth="1"/>
    <col min="19" max="19" width="10.5703125" style="146" bestFit="1" customWidth="1"/>
    <col min="20" max="20" width="8.85546875" style="60"/>
    <col min="21" max="21" width="10.140625" style="60" bestFit="1" customWidth="1"/>
    <col min="22" max="16384" width="8.85546875" style="60"/>
  </cols>
  <sheetData>
    <row r="1" spans="1:21" ht="23.25">
      <c r="F1" s="94"/>
      <c r="G1" s="54"/>
      <c r="H1" s="54"/>
      <c r="I1" s="54"/>
      <c r="J1" s="54"/>
      <c r="K1" s="94" t="s">
        <v>344</v>
      </c>
      <c r="L1" s="54"/>
      <c r="M1" s="54"/>
      <c r="N1" s="53"/>
      <c r="O1"/>
      <c r="P1"/>
      <c r="Q1"/>
      <c r="R1"/>
      <c r="S1"/>
    </row>
    <row r="2" spans="1:21" ht="18" customHeight="1">
      <c r="F2" s="126"/>
      <c r="G2" s="54"/>
      <c r="H2" s="54"/>
      <c r="I2" s="54"/>
      <c r="J2" s="54"/>
      <c r="K2" s="126" t="s">
        <v>248</v>
      </c>
      <c r="L2" s="54"/>
      <c r="M2" s="54"/>
      <c r="N2" s="53"/>
      <c r="O2"/>
      <c r="P2"/>
      <c r="Q2"/>
      <c r="R2"/>
      <c r="S2"/>
    </row>
    <row r="3" spans="1:21" ht="16.5" customHeight="1">
      <c r="G3" s="54"/>
      <c r="H3" s="54"/>
      <c r="I3" s="54"/>
      <c r="J3" s="54"/>
      <c r="K3" s="54"/>
      <c r="L3" s="54"/>
      <c r="M3" s="54"/>
      <c r="N3" s="53"/>
      <c r="O3"/>
      <c r="P3"/>
      <c r="Q3"/>
      <c r="R3"/>
      <c r="S3"/>
    </row>
    <row r="4" spans="1:21" ht="15.75" customHeight="1" thickBot="1">
      <c r="B4" s="127"/>
      <c r="C4" s="127"/>
      <c r="D4" s="127"/>
      <c r="E4" s="127"/>
      <c r="F4" s="127"/>
      <c r="G4" s="54"/>
      <c r="H4" s="54"/>
      <c r="I4" s="54"/>
      <c r="J4" s="54"/>
      <c r="K4" s="54"/>
      <c r="L4" s="54"/>
      <c r="M4" s="54"/>
      <c r="N4" s="53"/>
      <c r="O4"/>
      <c r="P4"/>
      <c r="Q4"/>
      <c r="R4"/>
      <c r="S4"/>
    </row>
    <row r="5" spans="1:21" ht="33.75" customHeight="1" thickTop="1">
      <c r="A5" s="624" t="s">
        <v>79</v>
      </c>
      <c r="B5" s="625" t="s">
        <v>387</v>
      </c>
      <c r="C5" s="626" t="s">
        <v>388</v>
      </c>
      <c r="D5" s="87"/>
      <c r="E5" s="627" t="s">
        <v>32</v>
      </c>
      <c r="F5" s="627" t="s">
        <v>31</v>
      </c>
      <c r="G5" s="625" t="s">
        <v>386</v>
      </c>
      <c r="H5" s="626" t="s">
        <v>389</v>
      </c>
      <c r="I5" s="87"/>
      <c r="J5" s="627" t="s">
        <v>32</v>
      </c>
      <c r="K5" s="627" t="s">
        <v>31</v>
      </c>
      <c r="L5" s="54"/>
      <c r="M5" s="54"/>
      <c r="N5" s="53"/>
      <c r="O5"/>
      <c r="P5"/>
      <c r="Q5"/>
      <c r="R5"/>
      <c r="S5"/>
    </row>
    <row r="6" spans="1:21" ht="12" customHeight="1">
      <c r="B6" s="128"/>
      <c r="C6" s="60"/>
      <c r="D6" s="60"/>
      <c r="E6" s="60"/>
      <c r="F6" s="60"/>
      <c r="G6" s="128"/>
      <c r="H6" s="60"/>
      <c r="L6" s="53"/>
      <c r="M6" s="53"/>
      <c r="N6" s="53"/>
      <c r="O6"/>
      <c r="P6"/>
      <c r="Q6"/>
      <c r="R6"/>
      <c r="S6"/>
    </row>
    <row r="7" spans="1:21" s="131" customFormat="1">
      <c r="A7" s="129" t="s">
        <v>212</v>
      </c>
      <c r="B7" s="130"/>
      <c r="G7" s="130"/>
      <c r="L7" s="53"/>
      <c r="M7" s="53"/>
      <c r="N7" s="53"/>
      <c r="O7"/>
      <c r="P7"/>
      <c r="Q7"/>
      <c r="R7"/>
      <c r="S7"/>
    </row>
    <row r="8" spans="1:21">
      <c r="A8" s="133" t="s">
        <v>349</v>
      </c>
      <c r="B8" s="1249">
        <v>5283</v>
      </c>
      <c r="C8" s="1250">
        <v>5354</v>
      </c>
      <c r="D8" s="1251"/>
      <c r="E8" s="1250">
        <v>-71</v>
      </c>
      <c r="F8" s="1252">
        <v>-1.326111318640269E-2</v>
      </c>
      <c r="G8" s="1249">
        <v>10658</v>
      </c>
      <c r="H8" s="1250">
        <v>10721</v>
      </c>
      <c r="I8" s="1251"/>
      <c r="J8" s="1250">
        <v>-63</v>
      </c>
      <c r="K8" s="1252">
        <v>-5.8763175076951774E-3</v>
      </c>
      <c r="L8" s="53"/>
      <c r="M8" s="53"/>
      <c r="N8" s="53"/>
      <c r="O8"/>
      <c r="P8"/>
      <c r="Q8" s="1312"/>
      <c r="R8"/>
      <c r="S8"/>
    </row>
    <row r="9" spans="1:21">
      <c r="A9" s="133" t="s">
        <v>106</v>
      </c>
      <c r="B9" s="1249">
        <v>812</v>
      </c>
      <c r="C9" s="1250">
        <v>805</v>
      </c>
      <c r="D9" s="1251"/>
      <c r="E9" s="1250">
        <v>7</v>
      </c>
      <c r="F9" s="1252">
        <v>8.6956521739130436E-3</v>
      </c>
      <c r="G9" s="1249">
        <v>1537</v>
      </c>
      <c r="H9" s="1250">
        <v>1585</v>
      </c>
      <c r="I9" s="1251"/>
      <c r="J9" s="1250">
        <v>-48</v>
      </c>
      <c r="K9" s="1252">
        <v>-3.0283911671924291E-2</v>
      </c>
      <c r="L9" s="53"/>
      <c r="M9" s="53"/>
      <c r="N9" s="53"/>
      <c r="O9"/>
      <c r="P9"/>
      <c r="Q9" s="1312"/>
      <c r="R9"/>
      <c r="S9"/>
    </row>
    <row r="10" spans="1:21">
      <c r="A10" s="136" t="s">
        <v>107</v>
      </c>
      <c r="B10" s="1249">
        <v>-90</v>
      </c>
      <c r="C10" s="1253">
        <v>-93</v>
      </c>
      <c r="D10" s="1251"/>
      <c r="E10" s="1253">
        <v>3</v>
      </c>
      <c r="F10" s="1252">
        <v>3.2258064516129031E-2</v>
      </c>
      <c r="G10" s="1249">
        <v>-179</v>
      </c>
      <c r="H10" s="1253">
        <v>-186</v>
      </c>
      <c r="I10" s="1251"/>
      <c r="J10" s="1337">
        <v>7</v>
      </c>
      <c r="K10" s="1252">
        <v>3.7634408602150539E-2</v>
      </c>
      <c r="L10" s="53"/>
      <c r="M10" s="53"/>
      <c r="N10" s="53"/>
      <c r="O10"/>
      <c r="P10"/>
      <c r="Q10" s="1312"/>
      <c r="R10"/>
      <c r="S10"/>
    </row>
    <row r="11" spans="1:21">
      <c r="A11" s="78" t="s">
        <v>0</v>
      </c>
      <c r="B11" s="1254">
        <v>6005</v>
      </c>
      <c r="C11" s="1255">
        <v>6066</v>
      </c>
      <c r="D11" s="1251"/>
      <c r="E11" s="1255">
        <v>-61</v>
      </c>
      <c r="F11" s="1256">
        <v>-1.0056050115397296E-2</v>
      </c>
      <c r="G11" s="1254">
        <v>12016</v>
      </c>
      <c r="H11" s="1255">
        <v>12120</v>
      </c>
      <c r="I11" s="1251"/>
      <c r="J11" s="1255">
        <v>-104</v>
      </c>
      <c r="K11" s="1256">
        <v>-8.580858085808581E-3</v>
      </c>
      <c r="L11" s="53"/>
      <c r="M11" s="53"/>
      <c r="N11" s="53"/>
      <c r="O11"/>
      <c r="P11"/>
      <c r="Q11" s="1312"/>
      <c r="R11"/>
      <c r="S11"/>
    </row>
    <row r="12" spans="1:21" ht="8.25" customHeight="1">
      <c r="A12" s="78"/>
      <c r="B12" s="1249"/>
      <c r="C12" s="1250"/>
      <c r="D12" s="1257"/>
      <c r="E12" s="1258"/>
      <c r="F12" s="1259"/>
      <c r="G12" s="1249"/>
      <c r="H12" s="1250"/>
      <c r="I12" s="1257"/>
      <c r="J12" s="1258"/>
      <c r="K12" s="1259"/>
      <c r="L12" s="53"/>
      <c r="M12" s="53"/>
      <c r="N12" s="53"/>
      <c r="O12"/>
      <c r="P12"/>
      <c r="Q12" s="1312"/>
      <c r="R12"/>
      <c r="S12"/>
      <c r="T12" s="143"/>
      <c r="U12" s="143"/>
    </row>
    <row r="13" spans="1:21" s="131" customFormat="1">
      <c r="A13" s="129" t="s">
        <v>137</v>
      </c>
      <c r="B13" s="1260"/>
      <c r="C13" s="1261"/>
      <c r="D13" s="1261"/>
      <c r="E13" s="1261"/>
      <c r="F13" s="1262"/>
      <c r="G13" s="1260"/>
      <c r="H13" s="1261"/>
      <c r="I13" s="1261"/>
      <c r="J13" s="1261"/>
      <c r="K13" s="1262"/>
      <c r="L13" s="53"/>
      <c r="M13" s="53"/>
      <c r="N13" s="53"/>
      <c r="O13"/>
      <c r="P13"/>
      <c r="Q13" s="1312"/>
      <c r="R13"/>
      <c r="S13"/>
    </row>
    <row r="14" spans="1:21">
      <c r="A14" s="133" t="s">
        <v>336</v>
      </c>
      <c r="B14" s="1249">
        <v>-2804</v>
      </c>
      <c r="C14" s="1250">
        <v>-2923</v>
      </c>
      <c r="D14" s="1251"/>
      <c r="E14" s="1250">
        <v>119</v>
      </c>
      <c r="F14" s="1252">
        <v>4.0711597673622993E-2</v>
      </c>
      <c r="G14" s="1249">
        <v>-5731</v>
      </c>
      <c r="H14" s="1250">
        <v>-5884</v>
      </c>
      <c r="I14" s="1251"/>
      <c r="J14" s="1250">
        <v>153</v>
      </c>
      <c r="K14" s="1252">
        <v>2.6002719238613189E-2</v>
      </c>
      <c r="L14" s="53"/>
      <c r="M14" s="53"/>
      <c r="N14" s="53"/>
      <c r="O14"/>
      <c r="P14"/>
      <c r="Q14" s="1312"/>
      <c r="R14"/>
      <c r="S14"/>
      <c r="U14" s="143"/>
    </row>
    <row r="15" spans="1:21">
      <c r="A15" s="133" t="s">
        <v>106</v>
      </c>
      <c r="B15" s="1263">
        <v>-594</v>
      </c>
      <c r="C15" s="1264">
        <v>-591</v>
      </c>
      <c r="D15" s="1265"/>
      <c r="E15" s="1264">
        <v>-3</v>
      </c>
      <c r="F15" s="1266">
        <v>-5.076142131979695E-3</v>
      </c>
      <c r="G15" s="1263">
        <v>-1202</v>
      </c>
      <c r="H15" s="1264">
        <v>-1239</v>
      </c>
      <c r="I15" s="1265"/>
      <c r="J15" s="1264">
        <v>37</v>
      </c>
      <c r="K15" s="1266">
        <v>2.9862792574656981E-2</v>
      </c>
      <c r="L15" s="53"/>
      <c r="M15" s="53"/>
      <c r="N15" s="53"/>
      <c r="O15"/>
      <c r="P15"/>
      <c r="Q15" s="1312"/>
      <c r="R15"/>
      <c r="S15"/>
      <c r="U15" s="146"/>
    </row>
    <row r="16" spans="1:21">
      <c r="A16" s="136" t="s">
        <v>107</v>
      </c>
      <c r="B16" s="1263">
        <v>90</v>
      </c>
      <c r="C16" s="1267">
        <v>93</v>
      </c>
      <c r="D16" s="1265"/>
      <c r="E16" s="1421">
        <v>-3</v>
      </c>
      <c r="F16" s="1422">
        <v>-3.2258064516129031E-2</v>
      </c>
      <c r="G16" s="1263">
        <v>179</v>
      </c>
      <c r="H16" s="1267">
        <v>186</v>
      </c>
      <c r="I16" s="1265"/>
      <c r="J16" s="1264">
        <v>-7</v>
      </c>
      <c r="K16" s="1309">
        <v>-3.7634408602150539E-2</v>
      </c>
      <c r="L16" s="53"/>
      <c r="M16" s="53"/>
      <c r="N16" s="53"/>
      <c r="O16"/>
      <c r="P16"/>
      <c r="Q16" s="1312"/>
      <c r="R16"/>
      <c r="S16"/>
      <c r="U16" s="146"/>
    </row>
    <row r="17" spans="1:21">
      <c r="A17" s="78" t="s">
        <v>0</v>
      </c>
      <c r="B17" s="1268">
        <v>-3308</v>
      </c>
      <c r="C17" s="1269">
        <v>-3421</v>
      </c>
      <c r="D17" s="1265"/>
      <c r="E17" s="1423">
        <v>113</v>
      </c>
      <c r="F17" s="1270">
        <v>3.3031277404267756E-2</v>
      </c>
      <c r="G17" s="1268">
        <v>-6754</v>
      </c>
      <c r="H17" s="1269">
        <v>-6937</v>
      </c>
      <c r="I17" s="1265"/>
      <c r="J17" s="1269">
        <v>183</v>
      </c>
      <c r="K17" s="1270">
        <v>2.6380279659795301E-2</v>
      </c>
      <c r="L17" s="53"/>
      <c r="M17" s="53"/>
      <c r="N17" s="53"/>
      <c r="O17"/>
      <c r="P17"/>
      <c r="Q17" s="1312"/>
      <c r="R17"/>
      <c r="S17"/>
      <c r="U17" s="146"/>
    </row>
    <row r="18" spans="1:21" s="151" customFormat="1" ht="5.45" customHeight="1">
      <c r="A18" s="147"/>
      <c r="B18" s="1249"/>
      <c r="C18" s="1250"/>
      <c r="D18" s="1251"/>
      <c r="E18" s="1250"/>
      <c r="F18" s="1252"/>
      <c r="G18" s="1249"/>
      <c r="H18" s="1250"/>
      <c r="I18" s="1251"/>
      <c r="J18" s="1250"/>
      <c r="K18" s="1252"/>
      <c r="L18" s="53"/>
      <c r="M18" s="53"/>
      <c r="N18" s="53"/>
      <c r="O18"/>
      <c r="P18"/>
      <c r="Q18" s="1312"/>
      <c r="R18"/>
      <c r="S18"/>
      <c r="U18" s="143"/>
    </row>
    <row r="19" spans="1:21" s="131" customFormat="1">
      <c r="A19" s="129" t="s">
        <v>98</v>
      </c>
      <c r="B19" s="1260"/>
      <c r="C19" s="1261"/>
      <c r="D19" s="1261"/>
      <c r="E19" s="1261"/>
      <c r="F19" s="1262"/>
      <c r="G19" s="1260"/>
      <c r="H19" s="1261"/>
      <c r="I19" s="1261"/>
      <c r="J19" s="1261"/>
      <c r="K19" s="1262"/>
      <c r="L19" s="53"/>
      <c r="M19" s="53"/>
      <c r="N19" s="53"/>
      <c r="O19"/>
      <c r="P19"/>
      <c r="Q19" s="1312"/>
      <c r="R19"/>
      <c r="S19"/>
    </row>
    <row r="20" spans="1:21">
      <c r="A20" s="133" t="s">
        <v>336</v>
      </c>
      <c r="B20" s="1249">
        <v>2479</v>
      </c>
      <c r="C20" s="1250">
        <v>2431</v>
      </c>
      <c r="D20" s="1251"/>
      <c r="E20" s="1250">
        <v>48</v>
      </c>
      <c r="F20" s="1252">
        <v>1.974496092143151E-2</v>
      </c>
      <c r="G20" s="1249">
        <v>4927</v>
      </c>
      <c r="H20" s="1250">
        <v>4837</v>
      </c>
      <c r="I20" s="1251"/>
      <c r="J20" s="1250">
        <v>90</v>
      </c>
      <c r="K20" s="1252">
        <v>1.8606574322927436E-2</v>
      </c>
      <c r="L20" s="53"/>
      <c r="M20" s="53"/>
      <c r="N20" s="53"/>
      <c r="O20"/>
      <c r="P20"/>
      <c r="Q20" s="1312"/>
      <c r="R20"/>
      <c r="S20"/>
    </row>
    <row r="21" spans="1:21">
      <c r="A21" s="152" t="s">
        <v>135</v>
      </c>
      <c r="B21" s="1271">
        <v>0.46899999999999997</v>
      </c>
      <c r="C21" s="1272">
        <v>0.45400000000000001</v>
      </c>
      <c r="D21" s="1273"/>
      <c r="E21" s="1274"/>
      <c r="F21" s="1275">
        <v>1.4999999999999958</v>
      </c>
      <c r="G21" s="1271">
        <v>0.46200000000000002</v>
      </c>
      <c r="H21" s="1272">
        <v>0.45100000000000001</v>
      </c>
      <c r="I21" s="1273"/>
      <c r="J21" s="1274"/>
      <c r="K21" s="1275">
        <v>1.100000000000001</v>
      </c>
      <c r="L21" s="53"/>
      <c r="M21" s="1310"/>
      <c r="N21" s="1310"/>
      <c r="O21"/>
      <c r="P21"/>
      <c r="Q21" s="1312"/>
      <c r="R21"/>
      <c r="S21"/>
      <c r="U21" s="146"/>
    </row>
    <row r="22" spans="1:21">
      <c r="A22" s="133" t="s">
        <v>106</v>
      </c>
      <c r="B22" s="1263">
        <v>218</v>
      </c>
      <c r="C22" s="1264">
        <v>214</v>
      </c>
      <c r="D22" s="1276"/>
      <c r="E22" s="1264">
        <v>4</v>
      </c>
      <c r="F22" s="1266">
        <v>1.8691588785046728E-2</v>
      </c>
      <c r="G22" s="1263">
        <v>335</v>
      </c>
      <c r="H22" s="1264">
        <v>346</v>
      </c>
      <c r="I22" s="1276"/>
      <c r="J22" s="1264">
        <v>-11</v>
      </c>
      <c r="K22" s="1266">
        <v>-3.1791907514450865E-2</v>
      </c>
      <c r="L22" s="53"/>
      <c r="M22" s="53"/>
      <c r="N22" s="53"/>
      <c r="O22"/>
      <c r="P22"/>
      <c r="Q22" s="1312"/>
      <c r="R22"/>
      <c r="S22"/>
    </row>
    <row r="23" spans="1:21">
      <c r="A23" s="152" t="s">
        <v>135</v>
      </c>
      <c r="B23" s="1277">
        <v>0.26800000000000002</v>
      </c>
      <c r="C23" s="1278">
        <v>0.26600000000000001</v>
      </c>
      <c r="D23" s="1279"/>
      <c r="E23" s="1280"/>
      <c r="F23" s="1281">
        <v>0.20000000000000018</v>
      </c>
      <c r="G23" s="1277">
        <v>0.218</v>
      </c>
      <c r="H23" s="1278">
        <v>0.218</v>
      </c>
      <c r="I23" s="1279"/>
      <c r="J23" s="1280"/>
      <c r="K23" s="1281" t="s">
        <v>379</v>
      </c>
      <c r="L23" s="1526" t="s">
        <v>369</v>
      </c>
      <c r="M23" s="1310"/>
      <c r="N23" s="1310"/>
      <c r="O23"/>
      <c r="P23"/>
      <c r="Q23" s="1312"/>
      <c r="R23"/>
      <c r="S23"/>
    </row>
    <row r="24" spans="1:21">
      <c r="A24" s="78" t="s">
        <v>0</v>
      </c>
      <c r="B24" s="1268">
        <v>2697</v>
      </c>
      <c r="C24" s="1269">
        <v>2645</v>
      </c>
      <c r="D24" s="1265"/>
      <c r="E24" s="1269">
        <v>52</v>
      </c>
      <c r="F24" s="1270">
        <v>1.9659735349716444E-2</v>
      </c>
      <c r="G24" s="1268">
        <v>5262</v>
      </c>
      <c r="H24" s="1269">
        <v>5183</v>
      </c>
      <c r="I24" s="1265"/>
      <c r="J24" s="1269">
        <v>79</v>
      </c>
      <c r="K24" s="1270">
        <v>1.524213775805518E-2</v>
      </c>
      <c r="L24" s="53"/>
      <c r="M24" s="53"/>
      <c r="N24" s="53"/>
      <c r="O24"/>
      <c r="P24"/>
      <c r="Q24" s="1312"/>
      <c r="R24"/>
      <c r="S24"/>
      <c r="T24" s="146"/>
    </row>
    <row r="25" spans="1:21">
      <c r="A25" s="152" t="s">
        <v>135</v>
      </c>
      <c r="B25" s="1282">
        <v>0.44900000000000001</v>
      </c>
      <c r="C25" s="1278">
        <v>0.436</v>
      </c>
      <c r="D25" s="1283"/>
      <c r="E25" s="1264"/>
      <c r="F25" s="1284">
        <v>1.3000000000000012</v>
      </c>
      <c r="G25" s="1282">
        <v>0.438</v>
      </c>
      <c r="H25" s="1278">
        <v>0.42799999999999999</v>
      </c>
      <c r="I25" s="1283"/>
      <c r="J25" s="1264"/>
      <c r="K25" s="1284">
        <v>1.0000000000000009</v>
      </c>
      <c r="L25" s="53"/>
      <c r="M25" s="1310"/>
      <c r="N25" s="1310"/>
      <c r="O25"/>
      <c r="P25"/>
      <c r="Q25" s="1312"/>
      <c r="R25"/>
      <c r="S25"/>
    </row>
    <row r="26" spans="1:21" s="151" customFormat="1" ht="10.5" customHeight="1">
      <c r="A26" s="152"/>
      <c r="B26" s="1285"/>
      <c r="C26" s="1274"/>
      <c r="D26" s="1273"/>
      <c r="E26" s="1251"/>
      <c r="F26" s="1275"/>
      <c r="G26" s="1285"/>
      <c r="H26" s="1274"/>
      <c r="I26" s="1273"/>
      <c r="J26" s="1251"/>
      <c r="K26" s="1275"/>
      <c r="L26" s="53"/>
      <c r="M26" s="53"/>
      <c r="N26" s="53"/>
      <c r="O26"/>
      <c r="P26"/>
      <c r="Q26" s="1312"/>
      <c r="R26"/>
      <c r="S26"/>
    </row>
    <row r="27" spans="1:21" s="352" customFormat="1">
      <c r="A27" s="129" t="s">
        <v>10</v>
      </c>
      <c r="B27" s="1260"/>
      <c r="C27" s="1261"/>
      <c r="D27" s="1261"/>
      <c r="E27" s="1261"/>
      <c r="F27" s="1262"/>
      <c r="G27" s="1260"/>
      <c r="H27" s="1261"/>
      <c r="I27" s="1261"/>
      <c r="J27" s="1261"/>
      <c r="K27" s="1262"/>
      <c r="L27" s="54"/>
      <c r="M27" s="54"/>
      <c r="N27" s="54"/>
      <c r="O27" s="125"/>
      <c r="P27"/>
      <c r="Q27" s="1312"/>
      <c r="R27" s="125"/>
      <c r="S27" s="125"/>
    </row>
    <row r="28" spans="1:21">
      <c r="A28" s="530" t="s">
        <v>336</v>
      </c>
      <c r="B28" s="1249">
        <v>945</v>
      </c>
      <c r="C28" s="1398">
        <v>1271</v>
      </c>
      <c r="D28" s="1251"/>
      <c r="E28" s="1398">
        <v>326</v>
      </c>
      <c r="F28" s="1252">
        <v>0.25649095200629424</v>
      </c>
      <c r="G28" s="1404">
        <v>1920</v>
      </c>
      <c r="H28" s="1398">
        <v>2323</v>
      </c>
      <c r="I28" s="1251"/>
      <c r="J28" s="1398">
        <v>403</v>
      </c>
      <c r="K28" s="1252">
        <v>0.17348256564786912</v>
      </c>
      <c r="L28" s="54"/>
      <c r="M28" s="54"/>
      <c r="N28" s="54"/>
      <c r="O28" s="125"/>
      <c r="P28"/>
      <c r="Q28" s="1312"/>
      <c r="R28" s="125"/>
      <c r="S28"/>
    </row>
    <row r="29" spans="1:21" ht="18.75">
      <c r="A29" s="562" t="s">
        <v>352</v>
      </c>
      <c r="B29" s="1405">
        <v>0.17887563884156729</v>
      </c>
      <c r="C29" s="1399">
        <v>0.23699999999999999</v>
      </c>
      <c r="D29" s="1283"/>
      <c r="E29" s="1286"/>
      <c r="F29" s="1281">
        <v>5.8</v>
      </c>
      <c r="G29" s="1405">
        <v>0.18014636892475136</v>
      </c>
      <c r="H29" s="1399">
        <v>0.217</v>
      </c>
      <c r="I29" s="1283"/>
      <c r="J29" s="1286"/>
      <c r="K29" s="1281">
        <v>3.7000000000000006</v>
      </c>
      <c r="L29" s="54"/>
      <c r="M29" s="1311"/>
      <c r="N29" s="1311"/>
      <c r="O29" s="125"/>
      <c r="P29"/>
      <c r="Q29" s="1312"/>
      <c r="R29" s="125"/>
      <c r="S29"/>
    </row>
    <row r="30" spans="1:21">
      <c r="A30" s="530" t="s">
        <v>106</v>
      </c>
      <c r="B30" s="1406">
        <v>33</v>
      </c>
      <c r="C30" s="1400">
        <v>36</v>
      </c>
      <c r="D30" s="1283"/>
      <c r="E30" s="1287">
        <v>3</v>
      </c>
      <c r="F30" s="1266">
        <v>8.3333333333333329E-2</v>
      </c>
      <c r="G30" s="1404">
        <v>60</v>
      </c>
      <c r="H30" s="1400">
        <v>70</v>
      </c>
      <c r="I30" s="1283"/>
      <c r="J30" s="1287">
        <v>10</v>
      </c>
      <c r="K30" s="1266">
        <v>0.14285714285714285</v>
      </c>
      <c r="L30" s="54"/>
      <c r="M30" s="54"/>
      <c r="N30" s="54"/>
      <c r="O30" s="125"/>
      <c r="P30"/>
      <c r="Q30" s="1312"/>
      <c r="R30" s="125"/>
      <c r="S30"/>
    </row>
    <row r="31" spans="1:21">
      <c r="A31" s="535" t="s">
        <v>157</v>
      </c>
      <c r="B31" s="1405">
        <v>4.064039408866995E-2</v>
      </c>
      <c r="C31" s="1059">
        <v>4.4999999999999998E-2</v>
      </c>
      <c r="D31" s="1283"/>
      <c r="E31" s="1424"/>
      <c r="F31" s="1425">
        <v>0.39999999999999969</v>
      </c>
      <c r="G31" s="1405">
        <v>3.9037085230969423E-2</v>
      </c>
      <c r="H31" s="1059">
        <v>4.3999999999999997E-2</v>
      </c>
      <c r="I31" s="1283"/>
      <c r="J31" s="1283"/>
      <c r="K31" s="1281">
        <v>0.49999999999999978</v>
      </c>
      <c r="L31" s="54"/>
      <c r="M31" s="1311"/>
      <c r="N31" s="1311"/>
      <c r="O31" s="125"/>
      <c r="P31"/>
      <c r="Q31" s="1312"/>
      <c r="R31" s="125"/>
      <c r="S31"/>
    </row>
    <row r="32" spans="1:21">
      <c r="A32" s="161" t="s">
        <v>0</v>
      </c>
      <c r="B32" s="1407">
        <v>978</v>
      </c>
      <c r="C32" s="1401">
        <v>1307</v>
      </c>
      <c r="D32" s="1265"/>
      <c r="E32" s="1401">
        <v>329</v>
      </c>
      <c r="F32" s="1270">
        <v>0.25172149961744456</v>
      </c>
      <c r="G32" s="1409">
        <v>1980</v>
      </c>
      <c r="H32" s="1401">
        <v>2393</v>
      </c>
      <c r="I32" s="1265"/>
      <c r="J32" s="1401">
        <v>413</v>
      </c>
      <c r="K32" s="1270">
        <v>0.17258671124111993</v>
      </c>
      <c r="L32" s="54"/>
      <c r="M32" s="54"/>
      <c r="N32" s="54"/>
      <c r="O32" s="125"/>
      <c r="P32"/>
      <c r="Q32" s="1312"/>
      <c r="R32" s="125"/>
      <c r="S32"/>
    </row>
    <row r="33" spans="1:19" ht="17.25" thickBot="1">
      <c r="A33" s="535" t="s">
        <v>157</v>
      </c>
      <c r="B33" s="1408">
        <v>0.16286427976686094</v>
      </c>
      <c r="C33" s="1399">
        <v>0.215</v>
      </c>
      <c r="D33" s="1283"/>
      <c r="E33" s="1265"/>
      <c r="F33" s="1284">
        <v>5.1999999999999993</v>
      </c>
      <c r="G33" s="1408">
        <v>0.16478029294274302</v>
      </c>
      <c r="H33" s="1399">
        <v>0.19700000000000001</v>
      </c>
      <c r="I33" s="1283"/>
      <c r="J33" s="1265"/>
      <c r="K33" s="1284">
        <v>3.2</v>
      </c>
      <c r="L33" s="54"/>
      <c r="M33" s="1311"/>
      <c r="N33" s="1311"/>
      <c r="O33" s="125"/>
      <c r="P33"/>
      <c r="Q33" s="1312"/>
      <c r="R33" s="125"/>
      <c r="S33"/>
    </row>
    <row r="34" spans="1:19" ht="12.75" customHeight="1" thickTop="1">
      <c r="A34" s="161"/>
      <c r="B34" s="162"/>
      <c r="C34" s="162"/>
      <c r="D34" s="162"/>
      <c r="E34" s="162"/>
      <c r="F34" s="162"/>
      <c r="G34" s="54"/>
      <c r="H34" s="54"/>
      <c r="I34" s="54"/>
      <c r="J34" s="54"/>
      <c r="K34" s="54"/>
      <c r="L34" s="54"/>
      <c r="M34" s="54"/>
      <c r="N34" s="54"/>
      <c r="O34" s="125"/>
      <c r="P34"/>
      <c r="Q34" s="125"/>
      <c r="R34" s="125"/>
      <c r="S34"/>
    </row>
    <row r="35" spans="1:19" ht="17.25" customHeight="1">
      <c r="A35" s="1218" t="s">
        <v>346</v>
      </c>
      <c r="B35" s="162"/>
      <c r="C35" s="162"/>
      <c r="D35" s="162"/>
      <c r="E35" s="162"/>
      <c r="F35" s="162"/>
      <c r="G35" s="54"/>
      <c r="H35" s="54"/>
      <c r="I35" s="54"/>
      <c r="J35" s="54"/>
      <c r="K35" s="54"/>
      <c r="L35" s="53"/>
      <c r="M35" s="53"/>
      <c r="N35" s="53"/>
      <c r="O35"/>
      <c r="P35"/>
      <c r="Q35"/>
      <c r="R35"/>
      <c r="S35"/>
    </row>
    <row r="36" spans="1:19">
      <c r="A36" s="352"/>
      <c r="B36" s="161"/>
      <c r="C36" s="161"/>
      <c r="D36" s="161"/>
      <c r="G36" s="53"/>
      <c r="H36" s="53"/>
      <c r="I36" s="53"/>
      <c r="J36" s="53"/>
      <c r="K36" s="53"/>
      <c r="L36" s="53"/>
      <c r="M36" s="53"/>
      <c r="N36" s="53"/>
      <c r="O36"/>
      <c r="P36"/>
      <c r="Q36"/>
      <c r="R36"/>
      <c r="S36"/>
    </row>
    <row r="37" spans="1:19">
      <c r="A37" s="352"/>
      <c r="B37" s="161"/>
      <c r="C37" s="161"/>
      <c r="D37" s="161"/>
      <c r="G37"/>
      <c r="H37"/>
      <c r="I37"/>
      <c r="J37"/>
      <c r="K37"/>
      <c r="L37"/>
      <c r="M37"/>
      <c r="N37"/>
      <c r="O37"/>
      <c r="P37"/>
      <c r="Q37"/>
      <c r="R37"/>
      <c r="S37"/>
    </row>
    <row r="38" spans="1:19">
      <c r="A38" s="352"/>
      <c r="B38" s="161"/>
      <c r="C38" s="161"/>
      <c r="D38" s="161"/>
    </row>
    <row r="39" spans="1:19">
      <c r="A39" s="352"/>
      <c r="B39" s="161"/>
      <c r="C39" s="161"/>
      <c r="D39" s="332"/>
      <c r="E39" s="332"/>
      <c r="F39" s="332"/>
      <c r="G39" s="332"/>
      <c r="H39" s="332"/>
    </row>
    <row r="40" spans="1:19">
      <c r="D40" s="332"/>
      <c r="E40" s="332"/>
      <c r="F40" s="332"/>
      <c r="G40" s="332"/>
      <c r="H40" s="332"/>
    </row>
    <row r="41" spans="1:19">
      <c r="D41" s="332"/>
      <c r="E41" s="332"/>
      <c r="F41" s="332"/>
      <c r="G41" s="332"/>
      <c r="H41" s="332"/>
    </row>
    <row r="42" spans="1:19">
      <c r="D42" s="332"/>
      <c r="E42" s="332"/>
      <c r="F42" s="332"/>
      <c r="G42" s="332"/>
      <c r="H42" s="332"/>
    </row>
    <row r="43" spans="1:19">
      <c r="D43" s="332"/>
      <c r="E43" s="332"/>
      <c r="F43" s="332"/>
      <c r="G43" s="332"/>
      <c r="H43" s="332"/>
    </row>
    <row r="58" spans="11:11">
      <c r="K58" s="668"/>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scaleWithDoc="0">
    <oddFooter>&amp;R&amp;"Helvetica,Regular"&amp;7BCE Supplementary Financial Information - Second Quarter 2024 Page 4</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8849"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78849" r:id="rId7"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L31"/>
  <sheetViews>
    <sheetView showGridLines="0" view="pageBreakPreview" zoomScale="80" zoomScaleNormal="80" zoomScaleSheetLayoutView="80" workbookViewId="0"/>
  </sheetViews>
  <sheetFormatPr defaultColWidth="9.140625" defaultRowHeight="16.5"/>
  <cols>
    <col min="1" max="1" width="94.85546875" style="47" customWidth="1"/>
    <col min="2" max="2" width="12.7109375" style="47" customWidth="1"/>
    <col min="3" max="3" width="0.85546875" style="47" customWidth="1"/>
    <col min="4" max="4" width="14.28515625" style="47" customWidth="1"/>
    <col min="5" max="5" width="14" style="163" customWidth="1"/>
    <col min="6" max="6" width="1.85546875" style="163" customWidth="1"/>
    <col min="7" max="7" width="12.7109375" style="47" customWidth="1"/>
    <col min="8" max="8" width="1.5703125" style="47" customWidth="1"/>
    <col min="9" max="9" width="12.5703125" style="47" customWidth="1"/>
    <col min="10" max="11" width="12.7109375" style="47" customWidth="1"/>
    <col min="12" max="12" width="12.7109375" style="163" customWidth="1"/>
    <col min="13" max="16384" width="9.140625" style="47"/>
  </cols>
  <sheetData>
    <row r="1" spans="1:12" s="48" customFormat="1" ht="20.25">
      <c r="A1" s="167"/>
      <c r="B1" s="167"/>
      <c r="C1" s="167"/>
      <c r="D1" s="166"/>
      <c r="E1" s="167"/>
      <c r="F1" s="167"/>
      <c r="G1" s="167"/>
      <c r="H1" s="167"/>
      <c r="I1" s="167"/>
      <c r="J1" s="166"/>
      <c r="K1" s="166"/>
      <c r="L1" s="94" t="s">
        <v>24</v>
      </c>
    </row>
    <row r="2" spans="1:12" s="48" customFormat="1" ht="20.25" customHeight="1">
      <c r="A2" s="1052"/>
      <c r="B2" s="1053"/>
      <c r="C2" s="167"/>
      <c r="D2" s="166"/>
      <c r="E2" s="167"/>
      <c r="F2" s="167"/>
      <c r="G2" s="165"/>
      <c r="H2" s="165"/>
      <c r="I2" s="165"/>
      <c r="J2" s="164"/>
      <c r="K2" s="1215"/>
      <c r="L2" s="170" t="s">
        <v>102</v>
      </c>
    </row>
    <row r="3" spans="1:12" s="48" customFormat="1" ht="45.6" customHeight="1">
      <c r="A3" s="1127" t="s">
        <v>79</v>
      </c>
      <c r="B3" s="1137" t="s">
        <v>386</v>
      </c>
      <c r="C3" s="1054"/>
      <c r="D3" s="1415" t="s">
        <v>373</v>
      </c>
      <c r="E3" s="1138" t="s">
        <v>372</v>
      </c>
      <c r="F3" s="181"/>
      <c r="G3" s="1347" t="s">
        <v>368</v>
      </c>
      <c r="H3" s="1348"/>
      <c r="I3" s="1138" t="s">
        <v>335</v>
      </c>
      <c r="J3" s="1138" t="s">
        <v>334</v>
      </c>
      <c r="K3" s="1138" t="s">
        <v>333</v>
      </c>
      <c r="L3" s="1138" t="s">
        <v>332</v>
      </c>
    </row>
    <row r="4" spans="1:12" s="48" customFormat="1" ht="18.75" customHeight="1">
      <c r="A4" s="184"/>
      <c r="B4" s="184"/>
      <c r="C4" s="184"/>
      <c r="D4" s="184"/>
      <c r="E4" s="185"/>
      <c r="F4" s="184"/>
      <c r="G4" s="185"/>
      <c r="H4" s="185"/>
      <c r="I4" s="185"/>
      <c r="J4" s="185"/>
      <c r="K4" s="184"/>
      <c r="L4" s="184"/>
    </row>
    <row r="5" spans="1:12" s="49" customFormat="1" ht="18">
      <c r="A5" s="188" t="s">
        <v>212</v>
      </c>
      <c r="B5" s="189"/>
      <c r="C5" s="189"/>
      <c r="D5" s="189"/>
      <c r="E5" s="190"/>
      <c r="F5" s="189"/>
      <c r="G5" s="190"/>
      <c r="H5" s="190"/>
      <c r="I5" s="190"/>
      <c r="J5" s="190"/>
      <c r="K5" s="189"/>
      <c r="L5" s="189"/>
    </row>
    <row r="6" spans="1:12" s="48" customFormat="1" ht="18">
      <c r="A6" s="1091" t="s">
        <v>336</v>
      </c>
      <c r="B6" s="1288">
        <v>10658</v>
      </c>
      <c r="C6" s="1288"/>
      <c r="D6" s="1290">
        <v>5283</v>
      </c>
      <c r="E6" s="1435">
        <v>5375</v>
      </c>
      <c r="F6" s="1349"/>
      <c r="G6" s="1349">
        <v>21926</v>
      </c>
      <c r="H6" s="1349"/>
      <c r="I6" s="1349">
        <v>5744</v>
      </c>
      <c r="J6" s="1349">
        <v>5461</v>
      </c>
      <c r="K6" s="1349">
        <v>5354</v>
      </c>
      <c r="L6" s="1349">
        <v>5367</v>
      </c>
    </row>
    <row r="7" spans="1:12" s="48" customFormat="1" ht="18">
      <c r="A7" s="1091" t="s">
        <v>106</v>
      </c>
      <c r="B7" s="1288">
        <v>1537</v>
      </c>
      <c r="C7" s="1288"/>
      <c r="D7" s="1290">
        <v>812</v>
      </c>
      <c r="E7" s="1435">
        <v>725</v>
      </c>
      <c r="F7" s="1349"/>
      <c r="G7" s="1349">
        <v>3117</v>
      </c>
      <c r="H7" s="1349"/>
      <c r="I7" s="1349">
        <v>822</v>
      </c>
      <c r="J7" s="1349">
        <v>710</v>
      </c>
      <c r="K7" s="1349">
        <v>805</v>
      </c>
      <c r="L7" s="1349">
        <v>780</v>
      </c>
    </row>
    <row r="8" spans="1:12" s="48" customFormat="1" ht="18">
      <c r="A8" s="1092" t="s">
        <v>107</v>
      </c>
      <c r="B8" s="1290">
        <v>-179</v>
      </c>
      <c r="C8" s="1290"/>
      <c r="D8" s="1290">
        <v>-90</v>
      </c>
      <c r="E8" s="1289">
        <v>-89</v>
      </c>
      <c r="F8" s="1350"/>
      <c r="G8" s="1350">
        <v>-370</v>
      </c>
      <c r="H8" s="1350"/>
      <c r="I8" s="1350">
        <v>-93</v>
      </c>
      <c r="J8" s="1350">
        <v>-91</v>
      </c>
      <c r="K8" s="1350">
        <v>-93</v>
      </c>
      <c r="L8" s="1350">
        <v>-93</v>
      </c>
    </row>
    <row r="9" spans="1:12" s="48" customFormat="1" ht="18">
      <c r="A9" s="1093" t="s">
        <v>184</v>
      </c>
      <c r="B9" s="1291">
        <v>12016</v>
      </c>
      <c r="C9" s="1288"/>
      <c r="D9" s="1342">
        <v>6005</v>
      </c>
      <c r="E9" s="1436">
        <v>6011</v>
      </c>
      <c r="F9" s="1349"/>
      <c r="G9" s="1351">
        <v>24673</v>
      </c>
      <c r="H9" s="1349"/>
      <c r="I9" s="1351">
        <v>6473</v>
      </c>
      <c r="J9" s="1351">
        <v>6080</v>
      </c>
      <c r="K9" s="1351">
        <v>6066</v>
      </c>
      <c r="L9" s="1351">
        <v>6054</v>
      </c>
    </row>
    <row r="10" spans="1:12" s="48" customFormat="1" ht="18">
      <c r="A10" s="208"/>
      <c r="B10" s="1292"/>
      <c r="C10" s="1292"/>
      <c r="D10" s="1293"/>
      <c r="E10" s="1292"/>
      <c r="F10" s="1352"/>
      <c r="G10" s="1352"/>
      <c r="H10" s="1352"/>
      <c r="I10" s="1352"/>
      <c r="J10" s="1352"/>
      <c r="K10" s="1352"/>
      <c r="L10" s="1352"/>
    </row>
    <row r="11" spans="1:12" s="49" customFormat="1" ht="18">
      <c r="A11" s="188" t="s">
        <v>137</v>
      </c>
      <c r="B11" s="190"/>
      <c r="C11" s="190"/>
      <c r="D11" s="215"/>
      <c r="E11" s="190"/>
      <c r="F11" s="1353"/>
      <c r="G11" s="1353"/>
      <c r="H11" s="1353"/>
      <c r="I11" s="1353"/>
      <c r="J11" s="1353"/>
      <c r="K11" s="1353"/>
      <c r="L11" s="1353"/>
    </row>
    <row r="12" spans="1:12" s="48" customFormat="1" ht="19.5">
      <c r="A12" s="1091" t="s">
        <v>342</v>
      </c>
      <c r="B12" s="1288">
        <v>-5731</v>
      </c>
      <c r="C12" s="1288"/>
      <c r="D12" s="1290">
        <v>-2804</v>
      </c>
      <c r="E12" s="1435">
        <v>-2927</v>
      </c>
      <c r="F12" s="1349"/>
      <c r="G12" s="1349">
        <v>-12206</v>
      </c>
      <c r="H12" s="1349"/>
      <c r="I12" s="1349">
        <v>-3325</v>
      </c>
      <c r="J12" s="1349">
        <v>-2997</v>
      </c>
      <c r="K12" s="1349">
        <v>-2923</v>
      </c>
      <c r="L12" s="1349">
        <v>-2961</v>
      </c>
    </row>
    <row r="13" spans="1:12" s="48" customFormat="1" ht="18">
      <c r="A13" s="1091" t="s">
        <v>106</v>
      </c>
      <c r="B13" s="1288">
        <v>-1202</v>
      </c>
      <c r="C13" s="1288"/>
      <c r="D13" s="1290">
        <v>-594</v>
      </c>
      <c r="E13" s="1435">
        <v>-608</v>
      </c>
      <c r="F13" s="1349"/>
      <c r="G13" s="1349">
        <v>-2420</v>
      </c>
      <c r="H13" s="1349"/>
      <c r="I13" s="1349">
        <v>-674</v>
      </c>
      <c r="J13" s="1349">
        <v>-507</v>
      </c>
      <c r="K13" s="1349">
        <v>-591</v>
      </c>
      <c r="L13" s="1349">
        <v>-648</v>
      </c>
    </row>
    <row r="14" spans="1:12" s="48" customFormat="1" ht="18">
      <c r="A14" s="1092" t="s">
        <v>107</v>
      </c>
      <c r="B14" s="1294">
        <v>179</v>
      </c>
      <c r="C14" s="1294"/>
      <c r="D14" s="1290">
        <v>90</v>
      </c>
      <c r="E14" s="1437">
        <v>89</v>
      </c>
      <c r="F14" s="1350"/>
      <c r="G14" s="1350">
        <v>370</v>
      </c>
      <c r="H14" s="1350"/>
      <c r="I14" s="1350">
        <v>93</v>
      </c>
      <c r="J14" s="1349">
        <v>91</v>
      </c>
      <c r="K14" s="1354">
        <v>93</v>
      </c>
      <c r="L14" s="1354">
        <v>93</v>
      </c>
    </row>
    <row r="15" spans="1:12" s="48" customFormat="1" ht="18">
      <c r="A15" s="1093" t="s">
        <v>184</v>
      </c>
      <c r="B15" s="1295">
        <v>-6754</v>
      </c>
      <c r="C15" s="1296"/>
      <c r="D15" s="1342">
        <v>-3308</v>
      </c>
      <c r="E15" s="1438">
        <v>-3446</v>
      </c>
      <c r="F15" s="1349"/>
      <c r="G15" s="1351">
        <v>-14256</v>
      </c>
      <c r="H15" s="1349"/>
      <c r="I15" s="1351">
        <v>-3906</v>
      </c>
      <c r="J15" s="1351">
        <v>-3413</v>
      </c>
      <c r="K15" s="1355">
        <v>-3421</v>
      </c>
      <c r="L15" s="1355">
        <v>-3516</v>
      </c>
    </row>
    <row r="16" spans="1:12" s="48" customFormat="1" ht="18">
      <c r="A16" s="1094"/>
      <c r="B16" s="1055"/>
      <c r="C16" s="1055"/>
      <c r="D16" s="1297"/>
      <c r="E16" s="1439"/>
      <c r="F16" s="1356"/>
      <c r="G16" s="1357"/>
      <c r="H16" s="1357"/>
      <c r="I16" s="1357"/>
      <c r="J16" s="1357"/>
      <c r="K16" s="1356"/>
      <c r="L16" s="1356"/>
    </row>
    <row r="17" spans="1:12" s="49" customFormat="1" ht="18">
      <c r="A17" s="188" t="s">
        <v>98</v>
      </c>
      <c r="B17" s="214"/>
      <c r="C17" s="214"/>
      <c r="D17" s="215"/>
      <c r="E17" s="214"/>
      <c r="F17" s="1353"/>
      <c r="G17" s="1353"/>
      <c r="H17" s="1353"/>
      <c r="I17" s="1353"/>
      <c r="J17" s="1353"/>
      <c r="K17" s="1353"/>
      <c r="L17" s="1353"/>
    </row>
    <row r="18" spans="1:12" s="48" customFormat="1" ht="18">
      <c r="A18" s="1091" t="s">
        <v>343</v>
      </c>
      <c r="B18" s="1288">
        <v>4927</v>
      </c>
      <c r="C18" s="1288"/>
      <c r="D18" s="1290">
        <v>2479</v>
      </c>
      <c r="E18" s="1435">
        <v>2448</v>
      </c>
      <c r="F18" s="1290"/>
      <c r="G18" s="1349">
        <v>9720</v>
      </c>
      <c r="H18" s="1349"/>
      <c r="I18" s="1349">
        <v>2419</v>
      </c>
      <c r="J18" s="1349">
        <v>2464</v>
      </c>
      <c r="K18" s="1349">
        <v>2431</v>
      </c>
      <c r="L18" s="1349">
        <v>2406</v>
      </c>
    </row>
    <row r="19" spans="1:12" s="48" customFormat="1" ht="18.75">
      <c r="A19" s="1095" t="s">
        <v>135</v>
      </c>
      <c r="B19" s="1298">
        <v>0.46200000000000002</v>
      </c>
      <c r="C19" s="1298" t="e">
        <v>#DIV/0!</v>
      </c>
      <c r="D19" s="1298">
        <v>0.46899999999999997</v>
      </c>
      <c r="E19" s="1299">
        <v>0.45500000000000002</v>
      </c>
      <c r="F19" s="1358"/>
      <c r="G19" s="1358">
        <v>0.443</v>
      </c>
      <c r="H19" s="1358" t="e">
        <v>#DIV/0!</v>
      </c>
      <c r="I19" s="1358">
        <v>0.42099999999999999</v>
      </c>
      <c r="J19" s="1358">
        <v>0.45100000000000001</v>
      </c>
      <c r="K19" s="1358">
        <v>0.45400000000000001</v>
      </c>
      <c r="L19" s="1358">
        <v>0.44800000000000001</v>
      </c>
    </row>
    <row r="20" spans="1:12" s="48" customFormat="1" ht="18">
      <c r="A20" s="1096" t="s">
        <v>106</v>
      </c>
      <c r="B20" s="1288">
        <v>335</v>
      </c>
      <c r="C20" s="1288"/>
      <c r="D20" s="1290">
        <v>218</v>
      </c>
      <c r="E20" s="1435">
        <v>117</v>
      </c>
      <c r="F20" s="1349"/>
      <c r="G20" s="1349">
        <v>697</v>
      </c>
      <c r="H20" s="1349"/>
      <c r="I20" s="1349">
        <v>148</v>
      </c>
      <c r="J20" s="1349">
        <v>203</v>
      </c>
      <c r="K20" s="1349">
        <v>214</v>
      </c>
      <c r="L20" s="1349">
        <v>132</v>
      </c>
    </row>
    <row r="21" spans="1:12" s="48" customFormat="1" ht="18.75">
      <c r="A21" s="1058" t="s">
        <v>135</v>
      </c>
      <c r="B21" s="1056">
        <v>0.218</v>
      </c>
      <c r="C21" s="1056" t="e">
        <v>#DIV/0!</v>
      </c>
      <c r="D21" s="1056">
        <v>0.26800000000000002</v>
      </c>
      <c r="E21" s="1335">
        <v>0.161</v>
      </c>
      <c r="F21" s="1359"/>
      <c r="G21" s="1359">
        <v>0.224</v>
      </c>
      <c r="H21" s="1359" t="e">
        <v>#DIV/0!</v>
      </c>
      <c r="I21" s="1359">
        <v>0.18</v>
      </c>
      <c r="J21" s="1359">
        <v>0.28599999999999998</v>
      </c>
      <c r="K21" s="1359">
        <v>0.26600000000000001</v>
      </c>
      <c r="L21" s="1359">
        <v>0.16900000000000001</v>
      </c>
    </row>
    <row r="22" spans="1:12" s="48" customFormat="1" ht="18">
      <c r="A22" s="1093" t="s">
        <v>184</v>
      </c>
      <c r="B22" s="1291">
        <v>5262</v>
      </c>
      <c r="C22" s="1288"/>
      <c r="D22" s="1342">
        <v>2697</v>
      </c>
      <c r="E22" s="1436">
        <v>2565</v>
      </c>
      <c r="F22" s="1349"/>
      <c r="G22" s="1351">
        <v>10417</v>
      </c>
      <c r="H22" s="1349"/>
      <c r="I22" s="1351">
        <v>2567</v>
      </c>
      <c r="J22" s="1351">
        <v>2667</v>
      </c>
      <c r="K22" s="1351">
        <v>2645</v>
      </c>
      <c r="L22" s="1351">
        <v>2538</v>
      </c>
    </row>
    <row r="23" spans="1:12" s="48" customFormat="1" ht="18.75">
      <c r="A23" s="1058" t="s">
        <v>135</v>
      </c>
      <c r="B23" s="1298">
        <v>0.438</v>
      </c>
      <c r="C23" s="1298" t="e">
        <v>#DIV/0!</v>
      </c>
      <c r="D23" s="1298">
        <v>0.44900000000000001</v>
      </c>
      <c r="E23" s="1299">
        <v>0.42699999999999999</v>
      </c>
      <c r="F23" s="1358"/>
      <c r="G23" s="1358">
        <v>0.42199999999999999</v>
      </c>
      <c r="H23" s="1358" t="e">
        <v>#DIV/0!</v>
      </c>
      <c r="I23" s="1358">
        <v>0.39700000000000002</v>
      </c>
      <c r="J23" s="1358">
        <v>0.439</v>
      </c>
      <c r="K23" s="1358">
        <v>0.436</v>
      </c>
      <c r="L23" s="1358">
        <v>0.41899999999999998</v>
      </c>
    </row>
    <row r="24" spans="1:12" s="48" customFormat="1" ht="18">
      <c r="A24" s="163"/>
      <c r="B24" s="1324"/>
      <c r="C24" s="1324"/>
      <c r="D24" s="1057"/>
      <c r="E24" s="1440"/>
      <c r="F24" s="1360"/>
      <c r="G24" s="1360"/>
      <c r="H24" s="1360"/>
      <c r="I24" s="1360"/>
      <c r="J24" s="1360"/>
      <c r="K24" s="1360"/>
      <c r="L24" s="1360"/>
    </row>
    <row r="25" spans="1:12" s="49" customFormat="1" ht="18">
      <c r="A25" s="188" t="s">
        <v>10</v>
      </c>
      <c r="B25" s="214"/>
      <c r="C25" s="189"/>
      <c r="D25" s="215"/>
      <c r="E25" s="214"/>
      <c r="F25" s="1353"/>
      <c r="G25" s="1353"/>
      <c r="H25" s="1353"/>
      <c r="I25" s="1353"/>
      <c r="J25" s="1353"/>
      <c r="K25" s="1353"/>
      <c r="L25" s="1353"/>
    </row>
    <row r="26" spans="1:12" s="48" customFormat="1" ht="18">
      <c r="A26" s="1091" t="s">
        <v>336</v>
      </c>
      <c r="B26" s="1288">
        <v>1920</v>
      </c>
      <c r="C26" s="1288"/>
      <c r="D26" s="1290">
        <v>945</v>
      </c>
      <c r="E26" s="1435">
        <v>975</v>
      </c>
      <c r="F26" s="1290"/>
      <c r="G26" s="1349">
        <v>4421</v>
      </c>
      <c r="H26" s="1361"/>
      <c r="I26" s="1349">
        <v>975</v>
      </c>
      <c r="J26" s="1349">
        <v>1123</v>
      </c>
      <c r="K26" s="1349">
        <v>1271</v>
      </c>
      <c r="L26" s="1349">
        <v>1052</v>
      </c>
    </row>
    <row r="27" spans="1:12" s="48" customFormat="1" ht="18.75">
      <c r="A27" s="1095" t="s">
        <v>189</v>
      </c>
      <c r="B27" s="1300">
        <v>0.18014636892475136</v>
      </c>
      <c r="C27" s="1300"/>
      <c r="D27" s="1395">
        <v>0.17887563884156729</v>
      </c>
      <c r="E27" s="1441">
        <v>0.18099999999999999</v>
      </c>
      <c r="F27" s="1358"/>
      <c r="G27" s="1358">
        <v>0.20163276475417313</v>
      </c>
      <c r="H27" s="1358"/>
      <c r="I27" s="1358">
        <v>0.16974233983286907</v>
      </c>
      <c r="J27" s="1358">
        <v>0.2056399926753342</v>
      </c>
      <c r="K27" s="1358">
        <v>0.23699999999999999</v>
      </c>
      <c r="L27" s="1358">
        <v>0.19601267002049563</v>
      </c>
    </row>
    <row r="28" spans="1:12" s="48" customFormat="1" ht="18">
      <c r="A28" s="1096" t="s">
        <v>106</v>
      </c>
      <c r="B28" s="1524">
        <v>60</v>
      </c>
      <c r="C28" s="1325"/>
      <c r="D28" s="1402">
        <v>33</v>
      </c>
      <c r="E28" s="1442">
        <v>27</v>
      </c>
      <c r="F28" s="1349"/>
      <c r="G28" s="1349">
        <v>160</v>
      </c>
      <c r="H28" s="1361"/>
      <c r="I28" s="1349">
        <v>54</v>
      </c>
      <c r="J28" s="1349">
        <v>36</v>
      </c>
      <c r="K28" s="1349">
        <v>36</v>
      </c>
      <c r="L28" s="1349">
        <v>34</v>
      </c>
    </row>
    <row r="29" spans="1:12" s="48" customFormat="1" ht="18.75">
      <c r="A29" s="1058" t="s">
        <v>189</v>
      </c>
      <c r="B29" s="1300">
        <v>3.9037085230969423E-2</v>
      </c>
      <c r="C29" s="1396"/>
      <c r="D29" s="1395">
        <v>4.064039408866995E-2</v>
      </c>
      <c r="E29" s="1441">
        <v>3.6999999999999998E-2</v>
      </c>
      <c r="F29" s="1358"/>
      <c r="G29" s="1358">
        <v>5.1331408405518128E-2</v>
      </c>
      <c r="H29" s="1362"/>
      <c r="I29" s="1359">
        <v>6.569343065693431E-2</v>
      </c>
      <c r="J29" s="1359">
        <v>5.0704225352112678E-2</v>
      </c>
      <c r="K29" s="1358">
        <v>4.4999999999999998E-2</v>
      </c>
      <c r="L29" s="1358">
        <v>4.3589743589743588E-2</v>
      </c>
    </row>
    <row r="30" spans="1:12" s="48" customFormat="1" ht="18">
      <c r="A30" s="1093" t="s">
        <v>0</v>
      </c>
      <c r="B30" s="1525">
        <v>1980</v>
      </c>
      <c r="C30" s="1397"/>
      <c r="D30" s="1403">
        <v>978</v>
      </c>
      <c r="E30" s="1351">
        <v>1002</v>
      </c>
      <c r="F30" s="1349"/>
      <c r="G30" s="1351">
        <v>4581</v>
      </c>
      <c r="H30" s="1363"/>
      <c r="I30" s="1351">
        <v>1029</v>
      </c>
      <c r="J30" s="1355">
        <v>1159</v>
      </c>
      <c r="K30" s="1351">
        <v>1307</v>
      </c>
      <c r="L30" s="1351">
        <v>1086</v>
      </c>
    </row>
    <row r="31" spans="1:12" s="48" customFormat="1" ht="18.75">
      <c r="A31" s="1058" t="s">
        <v>189</v>
      </c>
      <c r="B31" s="1395">
        <v>0.16478029294274302</v>
      </c>
      <c r="C31" s="1395" t="e">
        <v>#DIV/0!</v>
      </c>
      <c r="D31" s="1056">
        <v>0.16286427976686094</v>
      </c>
      <c r="E31" s="1336">
        <v>0.16700000000000001</v>
      </c>
      <c r="F31" s="1362"/>
      <c r="G31" s="1362">
        <v>0.18566854456288251</v>
      </c>
      <c r="H31" s="1362" t="e">
        <v>#DIV/0!</v>
      </c>
      <c r="I31" s="1358">
        <v>0.15896802101035068</v>
      </c>
      <c r="J31" s="1358">
        <v>0.19062499999999999</v>
      </c>
      <c r="K31" s="1362">
        <v>0.215</v>
      </c>
      <c r="L31" s="1362">
        <v>0.17938553022794845</v>
      </c>
    </row>
  </sheetData>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scaleWithDoc="0">
    <oddFooter>&amp;R&amp;"Helvetica,Regular"&amp;7BCE Supplementary Financial Information - Second Quarter 2024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475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475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47" hidden="1" customWidth="1" outlineLevel="1"/>
    <col min="2" max="2" width="25.7109375" style="47" hidden="1" customWidth="1" outlineLevel="1"/>
    <col min="3" max="3" width="28.28515625" style="47" hidden="1" customWidth="1" outlineLevel="1"/>
    <col min="4" max="4" width="97" style="47" customWidth="1" collapsed="1"/>
    <col min="5" max="5" width="12.7109375" style="47" customWidth="1"/>
    <col min="6" max="6" width="1.5703125" style="47" customWidth="1"/>
    <col min="7" max="7" width="12.7109375" style="47" customWidth="1" outlineLevel="1"/>
    <col min="8" max="9" width="12.7109375" style="47" customWidth="1"/>
    <col min="10" max="10" width="12.7109375" style="163" customWidth="1"/>
    <col min="11" max="11" width="1.7109375" style="47" customWidth="1"/>
    <col min="12" max="12" width="12.7109375" style="47" customWidth="1"/>
    <col min="13" max="13" width="1.7109375" style="47" customWidth="1"/>
    <col min="14" max="14" width="12.7109375" style="163" customWidth="1"/>
    <col min="15" max="17" width="12.7109375" style="47" customWidth="1"/>
    <col min="18" max="19" width="12.5703125" style="47" customWidth="1"/>
    <col min="20" max="20" width="19.85546875" style="47" bestFit="1" customWidth="1"/>
    <col min="21" max="16384" width="9.140625" style="47"/>
  </cols>
  <sheetData>
    <row r="1" spans="1:19" hidden="1" outlineLevel="1">
      <c r="A1" t="s">
        <v>228</v>
      </c>
      <c r="B1" s="47" t="s">
        <v>227</v>
      </c>
    </row>
    <row r="2" spans="1:19" hidden="1" outlineLevel="1">
      <c r="A2" t="s">
        <v>27</v>
      </c>
      <c r="B2" s="47" t="s">
        <v>27</v>
      </c>
    </row>
    <row r="3" spans="1:19" hidden="1" outlineLevel="1">
      <c r="A3" t="s">
        <v>213</v>
      </c>
      <c r="B3" t="s">
        <v>213</v>
      </c>
      <c r="C3" t="s">
        <v>143</v>
      </c>
    </row>
    <row r="4" spans="1:19" hidden="1" outlineLevel="1">
      <c r="A4" t="s">
        <v>144</v>
      </c>
      <c r="B4" t="s">
        <v>149</v>
      </c>
    </row>
    <row r="5" spans="1:19" hidden="1" outlineLevel="1">
      <c r="A5" t="s">
        <v>145</v>
      </c>
      <c r="B5" t="s">
        <v>150</v>
      </c>
    </row>
    <row r="6" spans="1:19" hidden="1" outlineLevel="1">
      <c r="A6" t="s">
        <v>146</v>
      </c>
      <c r="B6" t="s">
        <v>151</v>
      </c>
    </row>
    <row r="7" spans="1:19" hidden="1" outlineLevel="1">
      <c r="A7" t="s">
        <v>147</v>
      </c>
      <c r="B7" t="s">
        <v>152</v>
      </c>
    </row>
    <row r="8" spans="1:19" hidden="1" outlineLevel="1">
      <c r="A8" t="s">
        <v>138</v>
      </c>
      <c r="B8" t="s">
        <v>153</v>
      </c>
    </row>
    <row r="9" spans="1:19" hidden="1" outlineLevel="1">
      <c r="B9" t="s">
        <v>146</v>
      </c>
    </row>
    <row r="10" spans="1:19" hidden="1" outlineLevel="1">
      <c r="A10" s="164"/>
      <c r="B10" t="s">
        <v>154</v>
      </c>
      <c r="C10" s="164"/>
    </row>
    <row r="11" spans="1:19" hidden="1" outlineLevel="1"/>
    <row r="12" spans="1:19" hidden="1" outlineLevel="1">
      <c r="B12" s="164"/>
      <c r="C12" s="164"/>
      <c r="D12" s="164"/>
      <c r="E12" s="164"/>
      <c r="F12" s="164"/>
      <c r="G12" s="164"/>
      <c r="H12" s="164"/>
      <c r="I12" s="164"/>
      <c r="J12" s="165"/>
      <c r="K12" s="164"/>
      <c r="L12" s="164"/>
      <c r="M12" s="164"/>
      <c r="N12" s="165"/>
      <c r="O12" s="164"/>
      <c r="P12" s="164"/>
      <c r="Q12" s="164"/>
      <c r="R12" s="164"/>
      <c r="S12" s="164"/>
    </row>
    <row r="13" spans="1:19" hidden="1" outlineLevel="1">
      <c r="B13" s="164"/>
      <c r="C13" s="164"/>
      <c r="D13" s="164"/>
      <c r="E13" s="164"/>
      <c r="F13" s="164"/>
      <c r="G13" s="164"/>
      <c r="H13" s="164"/>
      <c r="I13" s="164"/>
      <c r="J13" s="165"/>
      <c r="K13" s="164"/>
      <c r="L13" s="164"/>
      <c r="M13" s="164"/>
      <c r="N13" s="165"/>
      <c r="O13" s="164"/>
      <c r="P13" s="164"/>
      <c r="Q13" s="164"/>
      <c r="R13" s="164"/>
      <c r="S13" s="164"/>
    </row>
    <row r="14" spans="1:19" hidden="1" outlineLevel="1">
      <c r="B14" s="164"/>
      <c r="C14" s="164"/>
      <c r="D14" s="164"/>
      <c r="E14" s="164"/>
      <c r="F14" s="164"/>
      <c r="G14" s="164"/>
      <c r="H14" s="164"/>
      <c r="I14" s="164"/>
      <c r="J14" s="165"/>
      <c r="K14" s="164"/>
      <c r="L14" s="164"/>
      <c r="M14" s="164"/>
      <c r="N14" s="164"/>
      <c r="O14" s="164"/>
      <c r="P14" s="164"/>
      <c r="Q14" s="164"/>
      <c r="R14" s="164"/>
      <c r="S14" s="164"/>
    </row>
    <row r="15" spans="1:19" hidden="1" outlineLevel="1">
      <c r="B15" s="164"/>
      <c r="C15" s="164"/>
      <c r="D15" s="164"/>
      <c r="E15" s="42" t="s">
        <v>305</v>
      </c>
      <c r="F15" s="42"/>
      <c r="G15" s="42" t="s">
        <v>254</v>
      </c>
      <c r="H15" s="42"/>
      <c r="I15" s="42"/>
      <c r="J15" s="51"/>
      <c r="K15" s="164"/>
      <c r="L15" s="42"/>
      <c r="M15" s="164"/>
      <c r="N15" s="42"/>
      <c r="O15" s="42"/>
      <c r="P15" s="42"/>
      <c r="Q15" s="42"/>
      <c r="R15" s="42"/>
      <c r="S15" s="42"/>
    </row>
    <row r="16" spans="1:19" hidden="1" outlineLevel="1">
      <c r="B16" s="164"/>
      <c r="C16" s="165" t="s">
        <v>103</v>
      </c>
      <c r="D16" s="164"/>
      <c r="E16" s="164"/>
      <c r="F16" s="164"/>
      <c r="G16" s="164"/>
      <c r="H16" s="164"/>
      <c r="I16" s="164"/>
      <c r="J16" s="165"/>
      <c r="K16" s="164"/>
      <c r="L16" s="164"/>
      <c r="M16" s="164"/>
      <c r="N16" s="164"/>
      <c r="O16" s="164"/>
      <c r="P16" s="164"/>
      <c r="Q16" s="164"/>
      <c r="R16" s="164"/>
      <c r="S16" s="164"/>
    </row>
    <row r="17" spans="1:29" s="48" customFormat="1" ht="23.25" collapsed="1">
      <c r="B17" s="166"/>
      <c r="C17" s="167"/>
      <c r="D17" s="167"/>
      <c r="E17" s="167"/>
      <c r="F17" s="167"/>
      <c r="G17" s="167"/>
      <c r="H17" s="166"/>
      <c r="I17" s="166"/>
      <c r="J17" s="167"/>
      <c r="K17" s="167"/>
      <c r="L17" s="166"/>
      <c r="M17" s="166"/>
      <c r="N17" s="168"/>
      <c r="O17" s="169"/>
      <c r="P17" s="169"/>
      <c r="Q17" s="170" t="s">
        <v>292</v>
      </c>
      <c r="R17" s="170"/>
      <c r="S17" s="170"/>
    </row>
    <row r="18" spans="1:29" s="48" customFormat="1" ht="20.25">
      <c r="B18" s="166"/>
      <c r="C18" s="167"/>
      <c r="D18" s="167"/>
      <c r="E18" s="167"/>
      <c r="F18" s="167"/>
      <c r="G18" s="167"/>
      <c r="H18" s="166"/>
      <c r="I18" s="166"/>
      <c r="J18" s="167"/>
      <c r="K18" s="167"/>
      <c r="L18" s="166"/>
      <c r="M18" s="166"/>
      <c r="N18" s="168"/>
      <c r="O18" s="169"/>
      <c r="P18" s="169"/>
      <c r="Q18" s="170" t="s">
        <v>102</v>
      </c>
      <c r="R18" s="170"/>
      <c r="S18" s="170"/>
    </row>
    <row r="19" spans="1:29" s="48" customFormat="1" ht="18" customHeight="1">
      <c r="B19" s="166"/>
      <c r="C19" s="167"/>
      <c r="D19" s="167"/>
      <c r="E19" s="167"/>
      <c r="F19" s="167"/>
      <c r="G19" s="167"/>
      <c r="H19" s="166"/>
      <c r="I19" s="166"/>
      <c r="J19" s="167"/>
      <c r="K19" s="167"/>
      <c r="L19" s="166"/>
      <c r="M19" s="166"/>
      <c r="N19" s="167"/>
      <c r="O19" s="166"/>
      <c r="P19" s="166"/>
      <c r="Q19" s="167"/>
      <c r="R19" s="167"/>
      <c r="S19" s="167"/>
    </row>
    <row r="20" spans="1:29" s="48" customFormat="1" ht="38.25" thickBot="1">
      <c r="A20" s="171"/>
      <c r="B20" s="172"/>
      <c r="C20" s="173"/>
      <c r="D20" s="174" t="s">
        <v>79</v>
      </c>
      <c r="E20" s="175" t="s">
        <v>308</v>
      </c>
      <c r="F20" s="176"/>
      <c r="G20" s="177" t="s">
        <v>276</v>
      </c>
      <c r="H20" s="178" t="s">
        <v>277</v>
      </c>
      <c r="I20" s="178" t="s">
        <v>278</v>
      </c>
      <c r="J20" s="178" t="s">
        <v>275</v>
      </c>
      <c r="K20" s="179"/>
      <c r="L20" s="180" t="s">
        <v>260</v>
      </c>
      <c r="M20" s="181"/>
      <c r="N20" s="182" t="s">
        <v>253</v>
      </c>
      <c r="O20" s="182" t="s">
        <v>249</v>
      </c>
      <c r="P20" s="182" t="s">
        <v>247</v>
      </c>
      <c r="Q20" s="183" t="s">
        <v>237</v>
      </c>
      <c r="R20"/>
      <c r="S20" s="79" t="s">
        <v>268</v>
      </c>
      <c r="T20" s="79" t="s">
        <v>239</v>
      </c>
      <c r="U20"/>
      <c r="V20"/>
      <c r="W20"/>
      <c r="X20"/>
      <c r="Y20"/>
      <c r="Z20"/>
      <c r="AA20"/>
      <c r="AB20"/>
      <c r="AC20"/>
    </row>
    <row r="21" spans="1:29" s="48" customFormat="1" ht="18.75" customHeight="1">
      <c r="B21" s="166"/>
      <c r="C21" s="167"/>
      <c r="D21" s="184"/>
      <c r="E21" s="184"/>
      <c r="F21" s="184"/>
      <c r="G21" s="184"/>
      <c r="H21" s="185"/>
      <c r="I21" s="185"/>
      <c r="J21" s="184"/>
      <c r="K21" s="184"/>
      <c r="L21" s="185"/>
      <c r="M21" s="185"/>
      <c r="N21" s="185"/>
      <c r="O21" s="185"/>
      <c r="P21" s="185"/>
      <c r="Q21" s="186"/>
      <c r="R21"/>
      <c r="S21"/>
      <c r="T21"/>
      <c r="U21"/>
      <c r="V21"/>
      <c r="W21"/>
      <c r="X21"/>
      <c r="Y21"/>
      <c r="Z21"/>
      <c r="AA21"/>
      <c r="AB21"/>
      <c r="AC21"/>
    </row>
    <row r="22" spans="1:29" s="49" customFormat="1" ht="18" customHeight="1">
      <c r="B22" s="187"/>
      <c r="C22" s="188"/>
      <c r="D22" s="189" t="s">
        <v>212</v>
      </c>
      <c r="E22" s="189"/>
      <c r="F22" s="189"/>
      <c r="G22" s="189"/>
      <c r="H22" s="190"/>
      <c r="I22" s="190"/>
      <c r="J22" s="189"/>
      <c r="K22" s="189"/>
      <c r="L22" s="190"/>
      <c r="M22" s="190"/>
      <c r="N22" s="190"/>
      <c r="O22" s="190"/>
      <c r="P22" s="190"/>
      <c r="Q22" s="191"/>
      <c r="R22"/>
      <c r="S22"/>
      <c r="T22"/>
      <c r="U22"/>
      <c r="V22"/>
      <c r="W22"/>
      <c r="X22"/>
      <c r="Y22"/>
      <c r="Z22"/>
      <c r="AA22"/>
      <c r="AB22"/>
      <c r="AC22"/>
    </row>
    <row r="23" spans="1:29" s="48" customFormat="1" ht="18" customHeight="1">
      <c r="B23" s="43" t="s">
        <v>142</v>
      </c>
      <c r="C23" s="192" t="s">
        <v>139</v>
      </c>
      <c r="D23" s="193" t="s">
        <v>104</v>
      </c>
      <c r="E23" s="194" t="e">
        <f ca="1">ROUND(_xll.EPMRetrieveData($A$1,$B$23,$A$2,$A$3,$A$4,$A$5,E15,$A$6,$A$7,$C$23)/1000000,0)</f>
        <v>#NAME?</v>
      </c>
      <c r="F23" s="194"/>
      <c r="G23" s="194" t="e">
        <f ca="1">E23-H23-I23-J23</f>
        <v>#NAME?</v>
      </c>
      <c r="H23" s="195">
        <v>2466</v>
      </c>
      <c r="I23" s="195">
        <v>2246</v>
      </c>
      <c r="J23" s="195">
        <v>2210</v>
      </c>
      <c r="K23" s="196"/>
      <c r="L23" s="195">
        <v>8999</v>
      </c>
      <c r="M23" s="197"/>
      <c r="N23" s="195">
        <v>2475</v>
      </c>
      <c r="O23" s="195">
        <v>2296</v>
      </c>
      <c r="P23" s="195">
        <v>2128</v>
      </c>
      <c r="Q23" s="195">
        <v>2100</v>
      </c>
      <c r="R23"/>
      <c r="S23" t="e">
        <f ca="1">SUM(G23:J23)=E23</f>
        <v>#NAME?</v>
      </c>
      <c r="T23" t="b">
        <f>SUM(N23:Q23)=L23</f>
        <v>1</v>
      </c>
      <c r="U23"/>
      <c r="V23" s="640"/>
      <c r="W23"/>
      <c r="X23"/>
      <c r="Y23"/>
      <c r="Z23"/>
      <c r="AA23"/>
      <c r="AB23"/>
      <c r="AC23"/>
    </row>
    <row r="24" spans="1:29" s="48" customFormat="1" ht="18" customHeight="1">
      <c r="B24" s="43"/>
      <c r="C24" s="44" t="s">
        <v>140</v>
      </c>
      <c r="D24" s="193" t="s">
        <v>105</v>
      </c>
      <c r="E24" s="194" t="e">
        <f ca="1">(ROUND(_xll.EPMRetrieveData($A$1,$B$23,$A$2,$C$24,$A$3,$A$4,$A$5,E15,$A$6,$A$7)/1000000,0))-1</f>
        <v>#NAME?</v>
      </c>
      <c r="F24" s="194"/>
      <c r="G24" s="194" t="e">
        <f ca="1">E24-H24-I24-J24</f>
        <v>#NAME?</v>
      </c>
      <c r="H24" s="195">
        <v>3046</v>
      </c>
      <c r="I24" s="195">
        <v>2995</v>
      </c>
      <c r="J24" s="195">
        <v>3013</v>
      </c>
      <c r="K24" s="196"/>
      <c r="L24" s="195">
        <v>12178</v>
      </c>
      <c r="M24" s="197"/>
      <c r="N24" s="195">
        <v>3079</v>
      </c>
      <c r="O24" s="195">
        <v>3015</v>
      </c>
      <c r="P24" s="195">
        <v>3003</v>
      </c>
      <c r="Q24" s="195">
        <v>3081</v>
      </c>
      <c r="R24"/>
      <c r="S24" t="e">
        <f t="shared" ref="S24:S53" ca="1" si="0">SUM(G24:J24)=E24</f>
        <v>#NAME?</v>
      </c>
      <c r="T24" t="b">
        <f t="shared" ref="T24:T53" si="1">SUM(N24:Q24)=L24</f>
        <v>1</v>
      </c>
      <c r="U24"/>
      <c r="V24"/>
      <c r="W24"/>
      <c r="X24"/>
      <c r="Y24"/>
      <c r="Z24"/>
      <c r="AA24"/>
      <c r="AB24"/>
      <c r="AC24"/>
    </row>
    <row r="25" spans="1:29" s="48" customFormat="1" ht="18" customHeight="1">
      <c r="B25" s="43"/>
      <c r="C25" s="45" t="s">
        <v>186</v>
      </c>
      <c r="D25" s="193" t="s">
        <v>106</v>
      </c>
      <c r="E25" s="194" t="e">
        <f ca="1">ROUND(_xll.EPMRetrieveData($A$1,$B$23,$A$2,$C$25,$A$3,$A$4,$A$5,E15,$A$6,$A$7)/1000000,0)</f>
        <v>#NAME?</v>
      </c>
      <c r="F25" s="194"/>
      <c r="G25" s="194" t="e">
        <f ca="1">E25-H25-I25-J25</f>
        <v>#NAME?</v>
      </c>
      <c r="H25" s="195">
        <v>719</v>
      </c>
      <c r="I25" s="195">
        <v>821</v>
      </c>
      <c r="J25" s="195">
        <v>825</v>
      </c>
      <c r="K25" s="196"/>
      <c r="L25" s="195">
        <v>3036</v>
      </c>
      <c r="M25" s="197"/>
      <c r="N25" s="195">
        <v>849</v>
      </c>
      <c r="O25" s="195">
        <v>719</v>
      </c>
      <c r="P25" s="195">
        <v>755</v>
      </c>
      <c r="Q25" s="195">
        <v>713</v>
      </c>
      <c r="R25"/>
      <c r="S25" t="e">
        <f t="shared" ca="1" si="0"/>
        <v>#NAME?</v>
      </c>
      <c r="T25" t="b">
        <f t="shared" si="1"/>
        <v>1</v>
      </c>
      <c r="U25"/>
      <c r="V25"/>
      <c r="W25"/>
      <c r="X25"/>
      <c r="Y25"/>
      <c r="Z25"/>
      <c r="AA25"/>
      <c r="AB25"/>
      <c r="AC25"/>
    </row>
    <row r="26" spans="1:29" s="48" customFormat="1" ht="18" customHeight="1">
      <c r="B26" s="198"/>
      <c r="C26" s="198"/>
      <c r="D26" s="199" t="s">
        <v>107</v>
      </c>
      <c r="E26" s="200" t="e">
        <f ca="1">E27-E23-E24-E25</f>
        <v>#NAME?</v>
      </c>
      <c r="F26" s="200"/>
      <c r="G26" s="200" t="e">
        <f ca="1">E26-H26-I26-J26</f>
        <v>#NAME?</v>
      </c>
      <c r="H26" s="195">
        <v>-207</v>
      </c>
      <c r="I26" s="201">
        <v>-201</v>
      </c>
      <c r="J26" s="201">
        <v>-198</v>
      </c>
      <c r="K26" s="202"/>
      <c r="L26" s="201">
        <v>-764</v>
      </c>
      <c r="M26" s="202"/>
      <c r="N26" s="195">
        <v>-194</v>
      </c>
      <c r="O26" s="201">
        <v>-194</v>
      </c>
      <c r="P26" s="201">
        <v>-188</v>
      </c>
      <c r="Q26" s="201">
        <v>-188</v>
      </c>
      <c r="R26"/>
      <c r="S26" t="e">
        <f t="shared" ca="1" si="0"/>
        <v>#NAME?</v>
      </c>
      <c r="T26" t="b">
        <f t="shared" si="1"/>
        <v>1</v>
      </c>
      <c r="U26"/>
      <c r="V26"/>
      <c r="W26"/>
      <c r="X26"/>
      <c r="Y26"/>
      <c r="Z26"/>
      <c r="AA26"/>
      <c r="AB26"/>
      <c r="AC26"/>
    </row>
    <row r="27" spans="1:29" s="48" customFormat="1" ht="18" customHeight="1" thickBot="1">
      <c r="B27" s="43"/>
      <c r="C27" s="41" t="s">
        <v>141</v>
      </c>
      <c r="D27" s="203" t="s">
        <v>184</v>
      </c>
      <c r="E27" s="204" t="e">
        <f ca="1">ROUND(_xll.EPMRetrieveData($A$1,$B$23,$A$2,$C$27,$A$3,$A$4,$A$5,E15,$A$6,$A$7)/1000000,0)</f>
        <v>#NAME?</v>
      </c>
      <c r="F27" s="194"/>
      <c r="G27" s="204" t="e">
        <f ca="1">E27-H27-I27-J27</f>
        <v>#NAME?</v>
      </c>
      <c r="H27" s="205">
        <v>6024</v>
      </c>
      <c r="I27" s="205">
        <v>5861</v>
      </c>
      <c r="J27" s="205">
        <v>5850</v>
      </c>
      <c r="K27" s="206"/>
      <c r="L27" s="205">
        <v>23449</v>
      </c>
      <c r="M27" s="207"/>
      <c r="N27" s="205">
        <v>6209</v>
      </c>
      <c r="O27" s="205">
        <v>5836</v>
      </c>
      <c r="P27" s="205">
        <v>5698</v>
      </c>
      <c r="Q27" s="205">
        <v>5706</v>
      </c>
      <c r="R27"/>
      <c r="S27" t="e">
        <f t="shared" ca="1" si="0"/>
        <v>#NAME?</v>
      </c>
      <c r="T27" t="b">
        <f t="shared" si="1"/>
        <v>1</v>
      </c>
      <c r="U27"/>
      <c r="V27"/>
      <c r="W27"/>
      <c r="X27"/>
      <c r="Y27"/>
      <c r="Z27"/>
      <c r="AA27"/>
      <c r="AB27"/>
      <c r="AC27"/>
    </row>
    <row r="28" spans="1:29" s="48" customFormat="1" ht="18" customHeight="1">
      <c r="B28" s="198"/>
      <c r="C28" s="208"/>
      <c r="D28" s="209"/>
      <c r="E28" s="210"/>
      <c r="F28" s="210"/>
      <c r="G28" s="210"/>
      <c r="H28" s="211"/>
      <c r="I28" s="211"/>
      <c r="J28" s="211"/>
      <c r="K28" s="211"/>
      <c r="L28" s="211"/>
      <c r="M28" s="211"/>
      <c r="N28" s="211"/>
      <c r="O28" s="211"/>
      <c r="P28" s="211"/>
      <c r="Q28" s="211"/>
      <c r="R28"/>
      <c r="S28"/>
      <c r="T28"/>
      <c r="U28"/>
      <c r="V28"/>
      <c r="W28"/>
      <c r="X28"/>
      <c r="Y28"/>
      <c r="Z28"/>
      <c r="AA28"/>
      <c r="AB28"/>
      <c r="AC28"/>
    </row>
    <row r="29" spans="1:29" s="49" customFormat="1" ht="18" customHeight="1">
      <c r="B29" s="212"/>
      <c r="C29" s="213"/>
      <c r="D29" s="189" t="s">
        <v>137</v>
      </c>
      <c r="E29" s="190"/>
      <c r="F29" s="190"/>
      <c r="G29" s="190"/>
      <c r="H29" s="214"/>
      <c r="I29" s="214"/>
      <c r="J29" s="214"/>
      <c r="K29" s="215"/>
      <c r="L29" s="214"/>
      <c r="M29" s="214"/>
      <c r="N29" s="214"/>
      <c r="O29" s="214"/>
      <c r="P29" s="214"/>
      <c r="Q29" s="214"/>
      <c r="R29"/>
      <c r="S29"/>
      <c r="T29"/>
      <c r="U29"/>
      <c r="V29"/>
      <c r="W29"/>
      <c r="X29"/>
      <c r="Y29"/>
      <c r="Z29"/>
      <c r="AA29"/>
      <c r="AB29"/>
      <c r="AC29"/>
    </row>
    <row r="30" spans="1:29" s="48" customFormat="1" ht="18" customHeight="1">
      <c r="B30" s="198"/>
      <c r="C30" s="208"/>
      <c r="D30" s="216" t="s">
        <v>104</v>
      </c>
      <c r="E30" s="217" t="e">
        <f ca="1">(E37-E23)</f>
        <v>#NAME?</v>
      </c>
      <c r="F30" s="217"/>
      <c r="G30" s="217" t="e">
        <f ca="1">E30-H30-I30-J30</f>
        <v>#NAME?</v>
      </c>
      <c r="H30" s="218">
        <v>-1377</v>
      </c>
      <c r="I30" s="218">
        <v>-1197</v>
      </c>
      <c r="J30" s="218">
        <v>-1201</v>
      </c>
      <c r="K30" s="219"/>
      <c r="L30" s="218">
        <v>-5146</v>
      </c>
      <c r="M30" s="220"/>
      <c r="N30" s="218">
        <v>-1524</v>
      </c>
      <c r="O30" s="218">
        <v>-1286</v>
      </c>
      <c r="P30" s="218">
        <v>-1159</v>
      </c>
      <c r="Q30" s="218">
        <v>-1177</v>
      </c>
      <c r="R30"/>
      <c r="S30" t="e">
        <f t="shared" ca="1" si="0"/>
        <v>#NAME?</v>
      </c>
      <c r="T30" t="b">
        <f t="shared" si="1"/>
        <v>1</v>
      </c>
      <c r="U30"/>
      <c r="V30"/>
      <c r="W30"/>
      <c r="X30"/>
      <c r="Y30"/>
      <c r="Z30"/>
      <c r="AA30"/>
      <c r="AB30"/>
      <c r="AC30"/>
    </row>
    <row r="31" spans="1:29" s="48" customFormat="1" ht="18" customHeight="1">
      <c r="B31" s="198"/>
      <c r="C31" s="208"/>
      <c r="D31" s="193" t="s">
        <v>105</v>
      </c>
      <c r="E31" s="217" t="e">
        <f ca="1">E39-E24</f>
        <v>#NAME?</v>
      </c>
      <c r="F31" s="251"/>
      <c r="G31" s="217" t="e">
        <f ca="1">E31-H31-I31-J31</f>
        <v>#NAME?</v>
      </c>
      <c r="H31" s="218">
        <v>-1729</v>
      </c>
      <c r="I31" s="218">
        <v>-1680</v>
      </c>
      <c r="J31" s="218">
        <v>-1646</v>
      </c>
      <c r="K31" s="219"/>
      <c r="L31" s="218">
        <v>-6863</v>
      </c>
      <c r="M31" s="220"/>
      <c r="N31" s="218">
        <v>-1753</v>
      </c>
      <c r="O31" s="218">
        <v>-1682</v>
      </c>
      <c r="P31" s="218">
        <v>-1710</v>
      </c>
      <c r="Q31" s="218">
        <v>-1718</v>
      </c>
      <c r="R31"/>
      <c r="S31" t="e">
        <f t="shared" ca="1" si="0"/>
        <v>#NAME?</v>
      </c>
      <c r="T31" t="b">
        <f t="shared" si="1"/>
        <v>1</v>
      </c>
      <c r="U31"/>
      <c r="V31"/>
      <c r="W31"/>
      <c r="X31"/>
      <c r="Y31"/>
      <c r="Z31"/>
      <c r="AA31"/>
      <c r="AB31"/>
      <c r="AC31"/>
    </row>
    <row r="32" spans="1:29" s="48" customFormat="1" ht="18" customHeight="1">
      <c r="B32" s="198"/>
      <c r="C32" s="208"/>
      <c r="D32" s="193" t="s">
        <v>106</v>
      </c>
      <c r="E32" s="217" t="e">
        <f ca="1">E41-E25</f>
        <v>#NAME?</v>
      </c>
      <c r="F32" s="217"/>
      <c r="G32" s="217" t="e">
        <f ca="1">E32-H32-I32-J32</f>
        <v>#NAME?</v>
      </c>
      <c r="H32" s="218">
        <v>-537</v>
      </c>
      <c r="I32" s="218">
        <v>-595</v>
      </c>
      <c r="J32" s="218">
        <v>-617</v>
      </c>
      <c r="K32" s="219"/>
      <c r="L32" s="218">
        <v>-2311</v>
      </c>
      <c r="M32" s="220"/>
      <c r="N32" s="218">
        <v>-696</v>
      </c>
      <c r="O32" s="218">
        <v>-504</v>
      </c>
      <c r="P32" s="218">
        <v>-541</v>
      </c>
      <c r="Q32" s="218">
        <v>-570</v>
      </c>
      <c r="R32"/>
      <c r="S32" t="e">
        <f t="shared" ca="1" si="0"/>
        <v>#NAME?</v>
      </c>
      <c r="T32" t="b">
        <f t="shared" si="1"/>
        <v>1</v>
      </c>
      <c r="U32"/>
      <c r="V32"/>
      <c r="W32"/>
      <c r="X32"/>
      <c r="Y32"/>
      <c r="Z32"/>
      <c r="AA32"/>
      <c r="AB32"/>
      <c r="AC32"/>
    </row>
    <row r="33" spans="1:29" s="48" customFormat="1" ht="18" customHeight="1">
      <c r="B33" s="198"/>
      <c r="C33" s="208"/>
      <c r="D33" s="199" t="s">
        <v>107</v>
      </c>
      <c r="E33" s="1031" t="e">
        <f ca="1">-E26</f>
        <v>#NAME?</v>
      </c>
      <c r="F33" s="1031"/>
      <c r="G33" s="1031" t="e">
        <f ca="1">E33-H33-I33-J33</f>
        <v>#NAME?</v>
      </c>
      <c r="H33" s="195">
        <v>207</v>
      </c>
      <c r="I33" s="221">
        <v>201</v>
      </c>
      <c r="J33" s="221">
        <v>198</v>
      </c>
      <c r="K33" s="222"/>
      <c r="L33" s="223">
        <v>764</v>
      </c>
      <c r="M33" s="222"/>
      <c r="N33" s="218">
        <v>194</v>
      </c>
      <c r="O33" s="223">
        <v>194</v>
      </c>
      <c r="P33" s="223">
        <v>188</v>
      </c>
      <c r="Q33" s="223">
        <v>188</v>
      </c>
      <c r="R33"/>
      <c r="S33" t="e">
        <f t="shared" ca="1" si="0"/>
        <v>#NAME?</v>
      </c>
      <c r="T33" t="b">
        <f t="shared" si="1"/>
        <v>1</v>
      </c>
      <c r="U33"/>
      <c r="V33"/>
      <c r="W33"/>
      <c r="X33"/>
      <c r="Y33"/>
      <c r="Z33"/>
      <c r="AA33"/>
      <c r="AB33"/>
      <c r="AC33"/>
    </row>
    <row r="34" spans="1:29" s="48" customFormat="1" ht="18" customHeight="1" thickBot="1">
      <c r="B34" s="198"/>
      <c r="C34" s="208"/>
      <c r="D34" s="224" t="s">
        <v>184</v>
      </c>
      <c r="E34" s="1032" t="e">
        <f ca="1">E43-E27</f>
        <v>#NAME?</v>
      </c>
      <c r="F34" s="251"/>
      <c r="G34" s="1032" t="e">
        <f ca="1">E34-H34-I34-J34</f>
        <v>#NAME?</v>
      </c>
      <c r="H34" s="225">
        <v>-3436</v>
      </c>
      <c r="I34" s="225">
        <v>-3271</v>
      </c>
      <c r="J34" s="225">
        <v>-3266</v>
      </c>
      <c r="K34" s="226"/>
      <c r="L34" s="225">
        <v>-13556</v>
      </c>
      <c r="M34" s="227"/>
      <c r="N34" s="225">
        <v>-3779</v>
      </c>
      <c r="O34" s="225">
        <v>-3278</v>
      </c>
      <c r="P34" s="225">
        <v>-3222</v>
      </c>
      <c r="Q34" s="225">
        <v>-3277</v>
      </c>
      <c r="R34"/>
      <c r="S34" t="e">
        <f t="shared" ca="1" si="0"/>
        <v>#NAME?</v>
      </c>
      <c r="T34" t="b">
        <f t="shared" si="1"/>
        <v>1</v>
      </c>
      <c r="U34"/>
      <c r="V34"/>
      <c r="W34"/>
      <c r="X34"/>
      <c r="Y34"/>
      <c r="Z34"/>
      <c r="AA34"/>
      <c r="AB34"/>
      <c r="AC34"/>
    </row>
    <row r="35" spans="1:29" s="48" customFormat="1" ht="18" customHeight="1">
      <c r="B35" s="198"/>
      <c r="C35" s="208"/>
      <c r="D35" s="224"/>
      <c r="E35" s="203"/>
      <c r="F35" s="203"/>
      <c r="G35" s="203"/>
      <c r="H35" s="211"/>
      <c r="I35" s="211"/>
      <c r="J35" s="211"/>
      <c r="K35" s="226"/>
      <c r="L35" s="211"/>
      <c r="M35" s="211"/>
      <c r="N35" s="211"/>
      <c r="O35" s="211"/>
      <c r="P35" s="211"/>
      <c r="Q35" s="211"/>
      <c r="R35"/>
      <c r="S35"/>
      <c r="T35"/>
      <c r="U35"/>
      <c r="V35"/>
      <c r="W35"/>
      <c r="X35"/>
      <c r="Y35"/>
      <c r="Z35"/>
      <c r="AA35"/>
      <c r="AB35"/>
      <c r="AC35"/>
    </row>
    <row r="36" spans="1:29" s="49" customFormat="1" ht="18" customHeight="1">
      <c r="B36" s="212"/>
      <c r="C36" s="213"/>
      <c r="D36" s="189" t="s">
        <v>98</v>
      </c>
      <c r="E36" s="214"/>
      <c r="F36" s="214"/>
      <c r="G36" s="214"/>
      <c r="H36" s="214"/>
      <c r="I36" s="214"/>
      <c r="J36" s="214"/>
      <c r="K36" s="215"/>
      <c r="L36" s="214"/>
      <c r="M36" s="214"/>
      <c r="N36" s="214"/>
      <c r="O36" s="214"/>
      <c r="P36" s="214"/>
      <c r="Q36" s="214"/>
      <c r="R36"/>
      <c r="S36"/>
      <c r="T36"/>
      <c r="U36"/>
      <c r="V36"/>
      <c r="W36"/>
      <c r="X36"/>
      <c r="Y36"/>
      <c r="Z36"/>
      <c r="AA36"/>
      <c r="AB36"/>
      <c r="AC36"/>
    </row>
    <row r="37" spans="1:29" s="48" customFormat="1" ht="18" customHeight="1">
      <c r="B37" s="41" t="s">
        <v>148</v>
      </c>
      <c r="C37" s="44"/>
      <c r="D37" s="216" t="s">
        <v>104</v>
      </c>
      <c r="E37" s="217" t="e">
        <f ca="1">ROUND(_xll.EPMRetrieveData($A$1,$B$37,$A$2,$C$23,$A$3,$A$4,$A$5,E15,$A$6,$A$7)/1000000,0)</f>
        <v>#NAME?</v>
      </c>
      <c r="F37" s="217"/>
      <c r="G37" s="217" t="e">
        <f ca="1">E37-H37-I37-J37</f>
        <v>#NAME?</v>
      </c>
      <c r="H37" s="218">
        <v>1089</v>
      </c>
      <c r="I37" s="218">
        <v>1049</v>
      </c>
      <c r="J37" s="218">
        <v>1009</v>
      </c>
      <c r="K37" s="219"/>
      <c r="L37" s="218">
        <v>3853</v>
      </c>
      <c r="M37" s="220"/>
      <c r="N37" s="218">
        <v>951</v>
      </c>
      <c r="O37" s="218">
        <v>1010</v>
      </c>
      <c r="P37" s="218">
        <v>969</v>
      </c>
      <c r="Q37" s="218">
        <v>923</v>
      </c>
      <c r="R37"/>
      <c r="S37" t="e">
        <f t="shared" ref="S37" ca="1" si="2">SUM(G37:J37)=E37</f>
        <v>#NAME?</v>
      </c>
      <c r="T37" t="b">
        <f t="shared" ref="T37" si="3">SUM(N37:Q37)=L37</f>
        <v>1</v>
      </c>
      <c r="U37"/>
      <c r="V37"/>
      <c r="W37"/>
      <c r="X37"/>
      <c r="Y37"/>
      <c r="Z37"/>
      <c r="AA37"/>
      <c r="AB37"/>
      <c r="AC37"/>
    </row>
    <row r="38" spans="1:29" s="48" customFormat="1" ht="18" customHeight="1">
      <c r="B38" s="198"/>
      <c r="C38" s="228"/>
      <c r="D38" s="229" t="s">
        <v>135</v>
      </c>
      <c r="E38" s="244" t="e">
        <f ca="1">ROUND(E37/E23,3)</f>
        <v>#NAME?</v>
      </c>
      <c r="F38" s="244"/>
      <c r="G38" s="244" t="e">
        <f ca="1">ROUND(G37/G23,3)</f>
        <v>#NAME?</v>
      </c>
      <c r="H38" s="233">
        <v>0.442</v>
      </c>
      <c r="I38" s="233">
        <v>0.46700000000000003</v>
      </c>
      <c r="J38" s="231">
        <v>0.45700000000000002</v>
      </c>
      <c r="K38" s="232"/>
      <c r="L38" s="231">
        <v>0.42799999999999999</v>
      </c>
      <c r="M38" s="232"/>
      <c r="N38" s="231">
        <v>0.38400000000000001</v>
      </c>
      <c r="O38" s="231">
        <v>0.43989547038327526</v>
      </c>
      <c r="P38" s="231">
        <v>0.45500000000000002</v>
      </c>
      <c r="Q38" s="231">
        <v>0.44</v>
      </c>
      <c r="R38"/>
      <c r="S38"/>
      <c r="T38"/>
      <c r="U38"/>
      <c r="V38"/>
      <c r="W38"/>
      <c r="X38"/>
      <c r="Y38"/>
      <c r="Z38"/>
      <c r="AA38"/>
      <c r="AB38"/>
      <c r="AC38"/>
    </row>
    <row r="39" spans="1:29" s="48" customFormat="1" ht="18" customHeight="1">
      <c r="B39" s="41"/>
      <c r="C39" s="44"/>
      <c r="D39" s="193" t="s">
        <v>105</v>
      </c>
      <c r="E39" s="217" t="e">
        <f ca="1">ROUND(_xll.EPMRetrieveData($A$1,$B$37,$A$2,$C$24,$A$3,$A$4,$A$5,E15,$A$6,$A$7)/1000000,0)</f>
        <v>#NAME?</v>
      </c>
      <c r="F39" s="217"/>
      <c r="G39" s="217" t="e">
        <f ca="1">E39-H39-I39-J39</f>
        <v>#NAME?</v>
      </c>
      <c r="H39" s="218">
        <v>1317</v>
      </c>
      <c r="I39" s="218">
        <v>1315</v>
      </c>
      <c r="J39" s="218">
        <v>1367</v>
      </c>
      <c r="K39" s="219"/>
      <c r="L39" s="218">
        <v>5315</v>
      </c>
      <c r="M39" s="220"/>
      <c r="N39" s="218">
        <v>1326</v>
      </c>
      <c r="O39" s="218">
        <v>1333</v>
      </c>
      <c r="P39" s="218">
        <v>1293</v>
      </c>
      <c r="Q39" s="218">
        <v>1363</v>
      </c>
      <c r="R39"/>
      <c r="S39" t="e">
        <f ca="1">SUM(G39:J39)=E39</f>
        <v>#NAME?</v>
      </c>
      <c r="T39" t="b">
        <f t="shared" si="1"/>
        <v>1</v>
      </c>
      <c r="U39"/>
      <c r="V39"/>
      <c r="W39"/>
      <c r="X39"/>
      <c r="Y39"/>
      <c r="Z39"/>
      <c r="AA39"/>
      <c r="AB39"/>
      <c r="AC39"/>
    </row>
    <row r="40" spans="1:29" s="48" customFormat="1" ht="18" customHeight="1">
      <c r="B40" s="198"/>
      <c r="C40" s="208"/>
      <c r="D40" s="229" t="s">
        <v>135</v>
      </c>
      <c r="E40" s="244" t="e">
        <f ca="1">ROUND(E39/E24,3)</f>
        <v>#NAME?</v>
      </c>
      <c r="F40" s="244"/>
      <c r="G40" s="244" t="e">
        <f ca="1">ROUND(G39/G24,3)</f>
        <v>#NAME?</v>
      </c>
      <c r="H40" s="233">
        <v>0.432</v>
      </c>
      <c r="I40" s="233">
        <v>0.439</v>
      </c>
      <c r="J40" s="233">
        <v>0.45400000000000001</v>
      </c>
      <c r="K40" s="234"/>
      <c r="L40" s="233">
        <v>0.436</v>
      </c>
      <c r="M40" s="234"/>
      <c r="N40" s="233">
        <v>0.43099999999999999</v>
      </c>
      <c r="O40" s="233">
        <v>0.44212271973466005</v>
      </c>
      <c r="P40" s="233">
        <v>0.43099999999999999</v>
      </c>
      <c r="Q40" s="233">
        <v>0.442</v>
      </c>
      <c r="R40"/>
      <c r="S40"/>
      <c r="T40"/>
      <c r="U40"/>
      <c r="V40"/>
      <c r="W40"/>
      <c r="X40"/>
      <c r="Y40"/>
      <c r="Z40"/>
      <c r="AA40"/>
      <c r="AB40"/>
      <c r="AC40"/>
    </row>
    <row r="41" spans="1:29" s="48" customFormat="1" ht="18" customHeight="1">
      <c r="B41" s="41"/>
      <c r="C41" s="43"/>
      <c r="D41" s="216" t="s">
        <v>106</v>
      </c>
      <c r="E41" s="217" t="e">
        <f ca="1">ROUND(_xll.EPMRetrieveData($A$1,$B$37,$A$2,$C$25,$A$3,$A$4,$A$5,E15,$A$6,$A$7)/1000000,0)</f>
        <v>#NAME?</v>
      </c>
      <c r="F41" s="217"/>
      <c r="G41" s="217" t="e">
        <f ca="1">E41-H41-I41-J41</f>
        <v>#NAME?</v>
      </c>
      <c r="H41" s="195">
        <v>182</v>
      </c>
      <c r="I41" s="195">
        <v>226</v>
      </c>
      <c r="J41" s="195">
        <v>208</v>
      </c>
      <c r="K41" s="219"/>
      <c r="L41" s="218">
        <v>725</v>
      </c>
      <c r="M41" s="220"/>
      <c r="N41" s="218">
        <v>153</v>
      </c>
      <c r="O41" s="218">
        <v>215</v>
      </c>
      <c r="P41" s="218">
        <v>214</v>
      </c>
      <c r="Q41" s="218">
        <v>143</v>
      </c>
      <c r="R41"/>
      <c r="S41" t="e">
        <f t="shared" ca="1" si="0"/>
        <v>#NAME?</v>
      </c>
      <c r="T41" t="b">
        <f t="shared" si="1"/>
        <v>1</v>
      </c>
      <c r="U41"/>
      <c r="V41"/>
      <c r="W41"/>
      <c r="X41"/>
      <c r="Y41"/>
      <c r="Z41"/>
      <c r="AA41"/>
      <c r="AB41"/>
      <c r="AC41"/>
    </row>
    <row r="42" spans="1:29" s="48" customFormat="1" ht="18" customHeight="1">
      <c r="B42" s="198"/>
      <c r="C42" s="208"/>
      <c r="D42" s="235" t="s">
        <v>135</v>
      </c>
      <c r="E42" s="1033" t="e">
        <f ca="1">ROUND(E41/E25,3)</f>
        <v>#NAME?</v>
      </c>
      <c r="F42" s="1033"/>
      <c r="G42" s="1033" t="e">
        <f ca="1">ROUND(G41/G25,3)</f>
        <v>#NAME?</v>
      </c>
      <c r="H42" s="236">
        <v>0.253</v>
      </c>
      <c r="I42" s="236">
        <v>0.27500000000000002</v>
      </c>
      <c r="J42" s="236">
        <v>0.252</v>
      </c>
      <c r="K42" s="234"/>
      <c r="L42" s="236">
        <v>0.23899999999999999</v>
      </c>
      <c r="M42" s="234"/>
      <c r="N42" s="236">
        <v>0.18</v>
      </c>
      <c r="O42" s="236">
        <v>0.29902642559109877</v>
      </c>
      <c r="P42" s="236">
        <v>0.28299999999999997</v>
      </c>
      <c r="Q42" s="236">
        <v>0.20100000000000001</v>
      </c>
      <c r="R42"/>
      <c r="S42"/>
      <c r="T42"/>
      <c r="U42"/>
      <c r="V42"/>
      <c r="W42"/>
      <c r="X42"/>
      <c r="Y42"/>
      <c r="Z42"/>
      <c r="AA42"/>
      <c r="AB42"/>
      <c r="AC42"/>
    </row>
    <row r="43" spans="1:29" s="48" customFormat="1" ht="18" customHeight="1" thickBot="1">
      <c r="B43" s="41"/>
      <c r="C43" s="41"/>
      <c r="D43" s="224" t="s">
        <v>184</v>
      </c>
      <c r="E43" s="250" t="e">
        <f ca="1">ROUND(_xll.EPMRetrieveData($A$1,$B$37,$A$2,$C$27,$A$3,$A$4,$A$5,E15,$A$6,$A$7)/1000000,0)</f>
        <v>#NAME?</v>
      </c>
      <c r="F43" s="217"/>
      <c r="G43" s="250" t="e">
        <f ca="1">E43-H43-I43-J43</f>
        <v>#NAME?</v>
      </c>
      <c r="H43" s="205">
        <v>2588</v>
      </c>
      <c r="I43" s="205">
        <v>2590</v>
      </c>
      <c r="J43" s="205">
        <v>2584</v>
      </c>
      <c r="K43" s="226"/>
      <c r="L43" s="205">
        <v>9893</v>
      </c>
      <c r="M43" s="211"/>
      <c r="N43" s="205">
        <v>2430</v>
      </c>
      <c r="O43" s="205">
        <v>2558</v>
      </c>
      <c r="P43" s="205">
        <v>2476</v>
      </c>
      <c r="Q43" s="205">
        <v>2429</v>
      </c>
      <c r="R43"/>
      <c r="S43" t="e">
        <f t="shared" ca="1" si="0"/>
        <v>#NAME?</v>
      </c>
      <c r="T43" t="b">
        <f t="shared" si="1"/>
        <v>1</v>
      </c>
      <c r="U43"/>
      <c r="V43"/>
      <c r="W43"/>
      <c r="X43"/>
      <c r="Y43"/>
      <c r="Z43"/>
      <c r="AA43"/>
      <c r="AB43"/>
      <c r="AC43"/>
    </row>
    <row r="44" spans="1:29" s="48" customFormat="1" ht="18" customHeight="1">
      <c r="B44" s="198"/>
      <c r="C44" s="208"/>
      <c r="D44" s="235" t="s">
        <v>135</v>
      </c>
      <c r="E44" s="244" t="e">
        <f ca="1">ROUND(E43/E27,3)</f>
        <v>#NAME?</v>
      </c>
      <c r="F44" s="244"/>
      <c r="G44" s="244" t="e">
        <f ca="1">ROUND(G43/G27,3)</f>
        <v>#NAME?</v>
      </c>
      <c r="H44" s="231">
        <v>0.43</v>
      </c>
      <c r="I44" s="231">
        <v>0.442</v>
      </c>
      <c r="J44" s="231">
        <v>0.442</v>
      </c>
      <c r="K44" s="234"/>
      <c r="L44" s="231">
        <v>0.42199999999999999</v>
      </c>
      <c r="M44" s="234"/>
      <c r="N44" s="231">
        <v>0.39100000000000001</v>
      </c>
      <c r="O44" s="231">
        <v>0.43831391363947908</v>
      </c>
      <c r="P44" s="231">
        <v>0.435</v>
      </c>
      <c r="Q44" s="231">
        <v>0.42599999999999999</v>
      </c>
      <c r="R44"/>
      <c r="S44"/>
      <c r="T44"/>
      <c r="U44"/>
      <c r="V44"/>
      <c r="W44"/>
      <c r="X44"/>
      <c r="Y44"/>
      <c r="Z44"/>
      <c r="AA44"/>
      <c r="AB44"/>
      <c r="AC44"/>
    </row>
    <row r="45" spans="1:29" s="48" customFormat="1" ht="18" customHeight="1">
      <c r="A45" s="166"/>
      <c r="B45" s="166"/>
      <c r="C45" s="237"/>
      <c r="D45" s="238"/>
      <c r="E45" s="238"/>
      <c r="F45" s="238"/>
      <c r="G45" s="238"/>
      <c r="H45" s="239"/>
      <c r="I45" s="239"/>
      <c r="J45" s="239"/>
      <c r="K45" s="240"/>
      <c r="L45" s="239"/>
      <c r="M45" s="239"/>
      <c r="N45" s="239"/>
      <c r="O45" s="239"/>
      <c r="P45" s="239"/>
      <c r="Q45" s="239"/>
      <c r="R45"/>
      <c r="S45"/>
      <c r="T45"/>
      <c r="U45"/>
      <c r="V45"/>
      <c r="W45"/>
      <c r="X45"/>
      <c r="Y45"/>
      <c r="Z45"/>
      <c r="AA45"/>
      <c r="AB45"/>
      <c r="AC45"/>
    </row>
    <row r="46" spans="1:29" s="49" customFormat="1" ht="18" customHeight="1">
      <c r="B46" s="212"/>
      <c r="C46" s="213"/>
      <c r="D46" s="189" t="s">
        <v>10</v>
      </c>
      <c r="E46" s="214"/>
      <c r="F46" s="189"/>
      <c r="G46" s="214"/>
      <c r="H46" s="214"/>
      <c r="I46" s="214"/>
      <c r="J46" s="214"/>
      <c r="K46" s="215"/>
      <c r="L46" s="214"/>
      <c r="M46" s="214"/>
      <c r="N46" s="214"/>
      <c r="O46" s="214"/>
      <c r="P46" s="214"/>
      <c r="Q46" s="214"/>
      <c r="R46"/>
      <c r="S46"/>
      <c r="T46"/>
      <c r="U46"/>
      <c r="V46"/>
      <c r="W46"/>
      <c r="X46"/>
      <c r="Y46"/>
      <c r="Z46"/>
      <c r="AA46"/>
      <c r="AB46"/>
      <c r="AC46"/>
    </row>
    <row r="47" spans="1:29" s="48" customFormat="1" ht="18" customHeight="1">
      <c r="B47" s="241" t="s">
        <v>101</v>
      </c>
      <c r="C47" s="208"/>
      <c r="D47" s="216" t="s">
        <v>104</v>
      </c>
      <c r="E47" s="217">
        <v>1084</v>
      </c>
      <c r="F47" s="242"/>
      <c r="G47" s="217">
        <f>E47-H47-I47-J47</f>
        <v>308</v>
      </c>
      <c r="H47" s="218">
        <v>248</v>
      </c>
      <c r="I47" s="218">
        <v>280</v>
      </c>
      <c r="J47" s="218">
        <v>248</v>
      </c>
      <c r="K47" s="219"/>
      <c r="L47" s="218">
        <f>SUM(N47:Q47)</f>
        <v>1120</v>
      </c>
      <c r="M47" s="220"/>
      <c r="N47" s="218">
        <v>273</v>
      </c>
      <c r="O47" s="218">
        <v>255</v>
      </c>
      <c r="P47" s="218">
        <v>306</v>
      </c>
      <c r="Q47" s="218">
        <v>286</v>
      </c>
      <c r="R47"/>
      <c r="S47" t="b">
        <f>SUM(G47:J47)=E47</f>
        <v>1</v>
      </c>
      <c r="T47" t="b">
        <f t="shared" si="1"/>
        <v>1</v>
      </c>
      <c r="U47"/>
      <c r="V47"/>
      <c r="W47"/>
      <c r="X47"/>
      <c r="Y47"/>
      <c r="Z47"/>
      <c r="AA47"/>
      <c r="AB47"/>
      <c r="AC47"/>
    </row>
    <row r="48" spans="1:29" s="48" customFormat="1" ht="18" customHeight="1">
      <c r="B48" s="198"/>
      <c r="C48" s="208"/>
      <c r="D48" s="243" t="s">
        <v>189</v>
      </c>
      <c r="E48" s="230" t="e">
        <f ca="1">E47/E23</f>
        <v>#NAME?</v>
      </c>
      <c r="F48" s="244"/>
      <c r="G48" s="230" t="e">
        <f ca="1">G47/G23</f>
        <v>#NAME?</v>
      </c>
      <c r="H48" s="233">
        <v>0.10056772100567721</v>
      </c>
      <c r="I48" s="233">
        <v>0.1246660730186999</v>
      </c>
      <c r="J48" s="233">
        <f t="shared" ref="J48:P48" si="4">J47/J23</f>
        <v>0.11221719457013575</v>
      </c>
      <c r="K48" s="234" t="e">
        <f t="shared" si="4"/>
        <v>#DIV/0!</v>
      </c>
      <c r="L48" s="233">
        <f t="shared" si="4"/>
        <v>0.12445827314146016</v>
      </c>
      <c r="M48" s="234" t="e">
        <f t="shared" si="4"/>
        <v>#DIV/0!</v>
      </c>
      <c r="N48" s="233">
        <f t="shared" si="4"/>
        <v>0.11030303030303031</v>
      </c>
      <c r="O48" s="233">
        <f t="shared" si="4"/>
        <v>0.11106271777003485</v>
      </c>
      <c r="P48" s="233">
        <f t="shared" si="4"/>
        <v>0.14379699248120301</v>
      </c>
      <c r="Q48" s="233">
        <f>Q47/Q23</f>
        <v>0.1361904761904762</v>
      </c>
      <c r="R48"/>
      <c r="S48"/>
      <c r="T48"/>
      <c r="U48"/>
      <c r="V48"/>
      <c r="W48"/>
      <c r="X48"/>
      <c r="Y48"/>
      <c r="Z48"/>
      <c r="AA48"/>
      <c r="AB48"/>
      <c r="AC48"/>
    </row>
    <row r="49" spans="2:20" s="48" customFormat="1" ht="18" customHeight="1">
      <c r="B49" s="198"/>
      <c r="C49" s="208"/>
      <c r="D49" s="216" t="s">
        <v>105</v>
      </c>
      <c r="E49" s="194">
        <v>3887</v>
      </c>
      <c r="F49" s="242"/>
      <c r="G49" s="194">
        <f>E49-H49-I49-J49</f>
        <v>1251</v>
      </c>
      <c r="H49" s="195">
        <v>1038</v>
      </c>
      <c r="I49" s="218">
        <v>910</v>
      </c>
      <c r="J49" s="218">
        <v>688</v>
      </c>
      <c r="K49" s="219"/>
      <c r="L49" s="218">
        <f>SUM(N49:Q49)</f>
        <v>3612</v>
      </c>
      <c r="M49" s="220"/>
      <c r="N49" s="218">
        <v>1141</v>
      </c>
      <c r="O49" s="218">
        <v>884</v>
      </c>
      <c r="P49" s="218">
        <v>880</v>
      </c>
      <c r="Q49" s="218">
        <v>707</v>
      </c>
      <c r="R49" s="245"/>
      <c r="S49" t="b">
        <f t="shared" si="0"/>
        <v>1</v>
      </c>
      <c r="T49" t="b">
        <f t="shared" si="1"/>
        <v>1</v>
      </c>
    </row>
    <row r="50" spans="2:20" s="48" customFormat="1" ht="18" customHeight="1">
      <c r="B50" s="198"/>
      <c r="C50" s="208"/>
      <c r="D50" s="243" t="s">
        <v>189</v>
      </c>
      <c r="E50" s="230" t="e">
        <f ca="1">E49/E24</f>
        <v>#NAME?</v>
      </c>
      <c r="F50" s="244"/>
      <c r="G50" s="230" t="e">
        <f ca="1">G49/G24</f>
        <v>#NAME?</v>
      </c>
      <c r="H50" s="233">
        <v>0.34077478660538413</v>
      </c>
      <c r="I50" s="233">
        <v>0.30383973288814692</v>
      </c>
      <c r="J50" s="233">
        <f t="shared" ref="J50:Q50" si="5">J49/J24</f>
        <v>0.22834384334550281</v>
      </c>
      <c r="K50" s="234" t="e">
        <f t="shared" si="5"/>
        <v>#DIV/0!</v>
      </c>
      <c r="L50" s="233">
        <f>L49/L24</f>
        <v>0.29660042699950728</v>
      </c>
      <c r="M50" s="234" t="e">
        <f t="shared" si="5"/>
        <v>#DIV/0!</v>
      </c>
      <c r="N50" s="233">
        <f t="shared" si="5"/>
        <v>0.37057486196817147</v>
      </c>
      <c r="O50" s="233">
        <f t="shared" si="5"/>
        <v>0.29320066334991707</v>
      </c>
      <c r="P50" s="233">
        <f>P49/P24</f>
        <v>0.29304029304029305</v>
      </c>
      <c r="Q50" s="233">
        <f t="shared" si="5"/>
        <v>0.22947095098993833</v>
      </c>
      <c r="R50" s="246"/>
      <c r="S50"/>
      <c r="T50"/>
    </row>
    <row r="51" spans="2:20" s="48" customFormat="1" ht="18" customHeight="1">
      <c r="B51" s="198"/>
      <c r="C51" s="208" t="s">
        <v>155</v>
      </c>
      <c r="D51" s="216" t="s">
        <v>106</v>
      </c>
      <c r="E51" s="194">
        <v>162</v>
      </c>
      <c r="F51" s="242"/>
      <c r="G51" s="194">
        <f>E51-H51-I51-J51</f>
        <v>79</v>
      </c>
      <c r="H51" s="195">
        <v>31</v>
      </c>
      <c r="I51" s="218">
        <v>29</v>
      </c>
      <c r="J51" s="218">
        <v>23</v>
      </c>
      <c r="K51" s="219"/>
      <c r="L51" s="218">
        <v>120</v>
      </c>
      <c r="M51" s="220"/>
      <c r="N51" s="218">
        <v>52</v>
      </c>
      <c r="O51" s="218">
        <v>25</v>
      </c>
      <c r="P51" s="218">
        <v>24</v>
      </c>
      <c r="Q51" s="218">
        <v>19</v>
      </c>
      <c r="R51" s="245"/>
      <c r="S51" t="b">
        <f t="shared" si="0"/>
        <v>1</v>
      </c>
      <c r="T51" t="b">
        <f t="shared" si="1"/>
        <v>1</v>
      </c>
    </row>
    <row r="52" spans="2:20" s="48" customFormat="1" ht="18" customHeight="1">
      <c r="B52" s="198"/>
      <c r="C52" s="208"/>
      <c r="D52" s="243" t="s">
        <v>189</v>
      </c>
      <c r="E52" s="244" t="e">
        <f ca="1">E51/E25</f>
        <v>#NAME?</v>
      </c>
      <c r="F52" s="247"/>
      <c r="G52" s="244" t="e">
        <f ca="1">G51/G25</f>
        <v>#NAME?</v>
      </c>
      <c r="H52" s="233">
        <v>4.3115438108484005E-2</v>
      </c>
      <c r="I52" s="233">
        <v>3.5322777101096221E-2</v>
      </c>
      <c r="J52" s="233">
        <f t="shared" ref="J52:Q52" si="6">J51/J25</f>
        <v>2.7878787878787878E-2</v>
      </c>
      <c r="K52" s="234" t="e">
        <f t="shared" si="6"/>
        <v>#DIV/0!</v>
      </c>
      <c r="L52" s="233">
        <f t="shared" si="6"/>
        <v>3.9525691699604744E-2</v>
      </c>
      <c r="M52" s="234" t="e">
        <f t="shared" si="6"/>
        <v>#DIV/0!</v>
      </c>
      <c r="N52" s="233">
        <f t="shared" si="6"/>
        <v>6.1248527679623084E-2</v>
      </c>
      <c r="O52" s="233">
        <f t="shared" si="6"/>
        <v>3.4770514603616132E-2</v>
      </c>
      <c r="P52" s="233">
        <f>P51/P25</f>
        <v>3.1788079470198675E-2</v>
      </c>
      <c r="Q52" s="233">
        <f t="shared" si="6"/>
        <v>2.6647966339410939E-2</v>
      </c>
      <c r="R52" s="248"/>
      <c r="S52"/>
      <c r="T52"/>
    </row>
    <row r="53" spans="2:20" s="48" customFormat="1" ht="18" customHeight="1" thickBot="1">
      <c r="B53" s="198"/>
      <c r="C53" s="241" t="s">
        <v>149</v>
      </c>
      <c r="D53" s="249" t="s">
        <v>0</v>
      </c>
      <c r="E53" s="250" t="e">
        <f ca="1">-ROUND(_xll.EPMRetrieveData($B$1,$B$47,$B$2,$C$53,$B$3,$B$4,$B$5,E15,$B$7,$B$8,$B$9,$B$10)/1000000,0)</f>
        <v>#NAME?</v>
      </c>
      <c r="F53" s="251"/>
      <c r="G53" s="250" t="e">
        <f ca="1">E53-H53-I53-J53</f>
        <v>#NAME?</v>
      </c>
      <c r="H53" s="252">
        <v>1317</v>
      </c>
      <c r="I53" s="252">
        <v>1219</v>
      </c>
      <c r="J53" s="252">
        <f>J47+J49+J51</f>
        <v>959</v>
      </c>
      <c r="K53" s="226">
        <f t="shared" ref="K53:P53" si="7">K47+K49+K51</f>
        <v>0</v>
      </c>
      <c r="L53" s="252">
        <f t="shared" si="7"/>
        <v>4852</v>
      </c>
      <c r="M53" s="227">
        <f t="shared" si="7"/>
        <v>0</v>
      </c>
      <c r="N53" s="252">
        <f t="shared" si="7"/>
        <v>1466</v>
      </c>
      <c r="O53" s="252">
        <f t="shared" si="7"/>
        <v>1164</v>
      </c>
      <c r="P53" s="252">
        <f t="shared" si="7"/>
        <v>1210</v>
      </c>
      <c r="Q53" s="252">
        <f>Q47+Q49+Q51</f>
        <v>1012</v>
      </c>
      <c r="R53" s="245"/>
      <c r="S53" t="e">
        <f t="shared" ca="1" si="0"/>
        <v>#NAME?</v>
      </c>
      <c r="T53" t="b">
        <f t="shared" si="1"/>
        <v>1</v>
      </c>
    </row>
    <row r="54" spans="2:20" s="48" customFormat="1" ht="18" customHeight="1">
      <c r="B54" s="198"/>
      <c r="C54" s="208"/>
      <c r="D54" s="243" t="s">
        <v>189</v>
      </c>
      <c r="E54" s="247" t="e">
        <f ca="1">E53/E27</f>
        <v>#NAME?</v>
      </c>
      <c r="F54" s="247"/>
      <c r="G54" s="247" t="e">
        <f ca="1">G53/G27</f>
        <v>#NAME?</v>
      </c>
      <c r="H54" s="253">
        <v>0.21862549800796813</v>
      </c>
      <c r="I54" s="253">
        <v>0.20798498549735539</v>
      </c>
      <c r="J54" s="233">
        <f t="shared" ref="J54:N54" si="8">J53/J27</f>
        <v>0.16393162393162394</v>
      </c>
      <c r="K54" s="234" t="e">
        <f t="shared" si="8"/>
        <v>#DIV/0!</v>
      </c>
      <c r="L54" s="233">
        <f>L53/L27</f>
        <v>0.20691713932363853</v>
      </c>
      <c r="M54" s="234" t="e">
        <f t="shared" si="8"/>
        <v>#DIV/0!</v>
      </c>
      <c r="N54" s="233">
        <f t="shared" si="8"/>
        <v>0.23610887421484941</v>
      </c>
      <c r="O54" s="233">
        <f>O53/O27</f>
        <v>0.19945167923235094</v>
      </c>
      <c r="P54" s="233">
        <f>P53/P27</f>
        <v>0.21235521235521235</v>
      </c>
      <c r="Q54" s="253">
        <f>Q53/Q27</f>
        <v>0.17735716789344549</v>
      </c>
      <c r="R54" s="254"/>
      <c r="S54" s="254"/>
    </row>
    <row r="55" spans="2:20" s="48" customFormat="1" ht="19.5" customHeight="1">
      <c r="B55" s="198"/>
      <c r="C55" s="208"/>
      <c r="D55" s="255"/>
      <c r="E55" s="254"/>
      <c r="F55" s="254"/>
      <c r="G55" s="256"/>
      <c r="H55" s="256"/>
      <c r="I55" s="257"/>
      <c r="J55" s="254"/>
      <c r="K55" s="258"/>
      <c r="L55" s="256"/>
      <c r="M55" s="258"/>
      <c r="N55" s="256"/>
      <c r="O55" s="256"/>
      <c r="P55" s="256"/>
      <c r="Q55" s="256"/>
      <c r="R55" s="256"/>
      <c r="S55" s="256"/>
    </row>
    <row r="56" spans="2:20" s="48" customFormat="1" ht="19.5" customHeight="1">
      <c r="B56" s="198"/>
      <c r="C56" s="208"/>
      <c r="D56" s="255"/>
      <c r="E56" s="259"/>
      <c r="F56" s="254"/>
      <c r="G56" s="256"/>
      <c r="H56" s="256"/>
      <c r="I56" s="257"/>
      <c r="J56" s="254"/>
      <c r="K56" s="258"/>
      <c r="L56" s="256"/>
      <c r="M56" s="258"/>
      <c r="N56" s="256"/>
      <c r="O56" s="256"/>
      <c r="P56" s="256"/>
      <c r="Q56" s="256"/>
      <c r="R56" s="256"/>
      <c r="S56" s="256"/>
    </row>
    <row r="57" spans="2:20" s="48" customFormat="1" ht="19.5" customHeight="1">
      <c r="B57" s="198"/>
      <c r="C57" s="208"/>
      <c r="D57" s="255"/>
      <c r="E57" s="254"/>
      <c r="F57" s="254"/>
      <c r="G57" s="256"/>
      <c r="H57" s="256"/>
      <c r="I57" s="257"/>
      <c r="J57" s="254"/>
      <c r="K57" s="258"/>
      <c r="L57" s="256"/>
      <c r="M57" s="258"/>
      <c r="N57" s="256"/>
      <c r="O57" s="256"/>
      <c r="P57" s="256"/>
      <c r="Q57" s="256"/>
      <c r="R57" s="256"/>
      <c r="S57" s="256"/>
    </row>
    <row r="58" spans="2:20" s="48" customFormat="1" ht="19.5" customHeight="1">
      <c r="B58" s="198"/>
      <c r="C58" s="208"/>
      <c r="D58" s="255"/>
      <c r="E58" s="254"/>
      <c r="F58" s="254"/>
      <c r="G58" s="256"/>
      <c r="H58" s="256"/>
      <c r="I58" s="257"/>
      <c r="J58" s="254"/>
      <c r="K58" s="258"/>
      <c r="L58" s="256"/>
      <c r="M58" s="258"/>
      <c r="N58" s="256"/>
      <c r="O58" s="256"/>
      <c r="P58" s="256"/>
      <c r="Q58" s="256"/>
      <c r="R58" s="256"/>
      <c r="S58" s="256"/>
    </row>
    <row r="59" spans="2:20" s="48" customFormat="1" ht="19.5" customHeight="1">
      <c r="B59" s="198"/>
      <c r="C59" s="208"/>
      <c r="D59" s="255"/>
      <c r="E59" s="254"/>
      <c r="F59" s="254"/>
      <c r="G59" s="256"/>
      <c r="H59" s="256"/>
      <c r="I59" s="257"/>
      <c r="J59" s="254"/>
      <c r="K59" s="258"/>
      <c r="L59" s="256"/>
      <c r="M59" s="258"/>
      <c r="N59" s="256"/>
      <c r="O59" s="256"/>
      <c r="P59" s="256"/>
      <c r="Q59" s="256"/>
      <c r="R59" s="256"/>
      <c r="S59" s="256"/>
    </row>
    <row r="60" spans="2:20" s="48" customFormat="1">
      <c r="E60" s="48" t="e">
        <f t="shared" ref="E60:P60" ca="1" si="9">E47+E49+E51=E53</f>
        <v>#NAME?</v>
      </c>
      <c r="F60" s="48" t="b">
        <f t="shared" si="9"/>
        <v>1</v>
      </c>
      <c r="G60" s="48" t="e">
        <f t="shared" ca="1" si="9"/>
        <v>#NAME?</v>
      </c>
      <c r="H60" s="48" t="b">
        <f t="shared" si="9"/>
        <v>1</v>
      </c>
      <c r="I60" s="48" t="b">
        <f t="shared" si="9"/>
        <v>1</v>
      </c>
      <c r="J60" s="48" t="b">
        <f t="shared" si="9"/>
        <v>1</v>
      </c>
      <c r="K60" s="48" t="b">
        <f t="shared" si="9"/>
        <v>1</v>
      </c>
      <c r="L60" s="48" t="b">
        <f t="shared" si="9"/>
        <v>1</v>
      </c>
      <c r="M60" s="48" t="b">
        <f t="shared" si="9"/>
        <v>1</v>
      </c>
      <c r="N60" s="48" t="b">
        <f t="shared" si="9"/>
        <v>1</v>
      </c>
      <c r="O60" s="48" t="b">
        <f t="shared" si="9"/>
        <v>1</v>
      </c>
      <c r="P60" s="48" t="b">
        <f t="shared" si="9"/>
        <v>1</v>
      </c>
      <c r="Q60" s="48" t="b">
        <f>Q47+Q49+Q51=Q53</f>
        <v>1</v>
      </c>
    </row>
    <row r="61" spans="2:20">
      <c r="E61" s="47" t="e">
        <f ca="1">E37+E39+E41=E43</f>
        <v>#NAME?</v>
      </c>
      <c r="F61" s="47" t="b">
        <f t="shared" ref="F61:Q61" si="10">F37+F39+F41=F43</f>
        <v>1</v>
      </c>
      <c r="G61" s="47" t="e">
        <f t="shared" ca="1" si="10"/>
        <v>#NAME?</v>
      </c>
      <c r="H61" s="47" t="b">
        <f t="shared" si="10"/>
        <v>1</v>
      </c>
      <c r="I61" s="47" t="b">
        <f t="shared" si="10"/>
        <v>1</v>
      </c>
      <c r="J61" s="47" t="b">
        <f t="shared" si="10"/>
        <v>1</v>
      </c>
      <c r="K61" s="47" t="b">
        <f t="shared" si="10"/>
        <v>1</v>
      </c>
      <c r="L61" s="47" t="b">
        <f t="shared" si="10"/>
        <v>1</v>
      </c>
      <c r="M61" s="47" t="b">
        <f t="shared" si="10"/>
        <v>1</v>
      </c>
      <c r="N61" s="47" t="b">
        <f t="shared" si="10"/>
        <v>1</v>
      </c>
      <c r="O61" s="47" t="b">
        <f t="shared" si="10"/>
        <v>1</v>
      </c>
      <c r="P61" s="47" t="b">
        <f t="shared" si="10"/>
        <v>1</v>
      </c>
      <c r="Q61" s="47" t="b">
        <f t="shared" si="10"/>
        <v>1</v>
      </c>
    </row>
    <row r="62" spans="2:20">
      <c r="E62" s="47" t="e">
        <f ca="1">E30+E31+E32+E33=E34</f>
        <v>#NAME?</v>
      </c>
      <c r="F62" s="47" t="b">
        <f t="shared" ref="F62:Q62" si="11">F30+F31+F32+F33=F34</f>
        <v>1</v>
      </c>
      <c r="G62" s="47" t="e">
        <f t="shared" ca="1" si="11"/>
        <v>#NAME?</v>
      </c>
      <c r="H62" s="47" t="b">
        <f t="shared" si="11"/>
        <v>1</v>
      </c>
      <c r="I62" s="47" t="b">
        <f t="shared" si="11"/>
        <v>1</v>
      </c>
      <c r="J62" s="47" t="b">
        <f t="shared" si="11"/>
        <v>1</v>
      </c>
      <c r="K62" s="47" t="b">
        <f t="shared" si="11"/>
        <v>1</v>
      </c>
      <c r="L62" s="47" t="b">
        <f t="shared" si="11"/>
        <v>1</v>
      </c>
      <c r="M62" s="47" t="b">
        <f t="shared" si="11"/>
        <v>1</v>
      </c>
      <c r="N62" s="47" t="b">
        <f>N30+N31+N32+N33=N34</f>
        <v>1</v>
      </c>
      <c r="O62" s="47" t="b">
        <f t="shared" si="11"/>
        <v>1</v>
      </c>
      <c r="P62" s="47" t="b">
        <f t="shared" si="11"/>
        <v>1</v>
      </c>
      <c r="Q62" s="47" t="b">
        <f t="shared" si="11"/>
        <v>1</v>
      </c>
    </row>
    <row r="63" spans="2:20">
      <c r="E63" s="47" t="e">
        <f ca="1">E23+E24+E25+E26=E27</f>
        <v>#NAME?</v>
      </c>
      <c r="F63" s="47" t="b">
        <f t="shared" ref="F63:Q63" si="12">F23+F24+F25+F26=F27</f>
        <v>1</v>
      </c>
      <c r="G63" s="47" t="e">
        <f t="shared" ca="1" si="12"/>
        <v>#NAME?</v>
      </c>
      <c r="H63" s="47" t="b">
        <f t="shared" si="12"/>
        <v>1</v>
      </c>
      <c r="I63" s="47" t="b">
        <f t="shared" si="12"/>
        <v>1</v>
      </c>
      <c r="J63" s="47" t="b">
        <f t="shared" si="12"/>
        <v>1</v>
      </c>
      <c r="K63" s="47" t="b">
        <f t="shared" si="12"/>
        <v>1</v>
      </c>
      <c r="L63" s="47" t="b">
        <f t="shared" si="12"/>
        <v>1</v>
      </c>
      <c r="M63" s="47" t="b">
        <f t="shared" si="12"/>
        <v>1</v>
      </c>
      <c r="N63" s="47" t="b">
        <f t="shared" si="12"/>
        <v>1</v>
      </c>
      <c r="O63" s="47" t="b">
        <f t="shared" si="12"/>
        <v>1</v>
      </c>
      <c r="P63" s="47" t="b">
        <f t="shared" si="12"/>
        <v>1</v>
      </c>
      <c r="Q63" s="47" t="b">
        <f t="shared" si="12"/>
        <v>1</v>
      </c>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oddFooter>&amp;R&amp;"Helvetica,Regular"&amp;12BCE Supplementary Financial Information - Fourth Quarter 2022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63" customWidth="1"/>
    <col min="2" max="2" width="99" style="63" customWidth="1"/>
    <col min="3" max="3" width="15.42578125" style="276" customWidth="1"/>
    <col min="4" max="4" width="1.85546875" style="276" customWidth="1"/>
    <col min="5" max="5" width="15.42578125" style="276" customWidth="1"/>
    <col min="6" max="6" width="1.85546875" style="276" customWidth="1"/>
    <col min="7" max="7" width="15.42578125" style="276" customWidth="1"/>
    <col min="8" max="8" width="1.85546875" style="276" customWidth="1" outlineLevel="1"/>
    <col min="9" max="9" width="15.42578125" style="276" customWidth="1" outlineLevel="1"/>
    <col min="10" max="10" width="1.85546875" style="276" customWidth="1" outlineLevel="1"/>
    <col min="11" max="11" width="15.42578125" style="63" customWidth="1" outlineLevel="1"/>
    <col min="12" max="12" width="1.85546875" style="276" customWidth="1" outlineLevel="1"/>
    <col min="13" max="13" width="15.42578125" style="63" customWidth="1" outlineLevel="1"/>
    <col min="14" max="15" width="9.140625" style="53" customWidth="1" outlineLevel="1"/>
    <col min="16" max="16" width="10.7109375" style="53" bestFit="1" customWidth="1"/>
    <col min="17" max="17" width="12.5703125" style="53" customWidth="1"/>
    <col min="18" max="16384" width="9.140625" style="53"/>
  </cols>
  <sheetData>
    <row r="1" spans="1:17" s="569" customFormat="1" ht="16.5" customHeight="1">
      <c r="A1" s="61"/>
      <c r="B1" s="61"/>
      <c r="C1" s="58"/>
      <c r="D1" s="58"/>
      <c r="E1" s="58"/>
      <c r="F1" s="58"/>
      <c r="G1" s="58"/>
      <c r="H1" s="58"/>
      <c r="I1" s="58"/>
      <c r="J1" s="58"/>
      <c r="K1" s="61"/>
      <c r="L1" s="58"/>
      <c r="M1" s="61"/>
    </row>
    <row r="2" spans="1:17" s="569" customFormat="1" ht="25.5">
      <c r="A2" s="57"/>
      <c r="B2" s="57"/>
      <c r="C2" s="78"/>
      <c r="D2" s="78"/>
      <c r="E2" s="76"/>
      <c r="F2" s="57"/>
      <c r="G2" s="79"/>
      <c r="I2" s="78"/>
      <c r="J2" s="60"/>
      <c r="K2" s="401"/>
      <c r="L2" s="58"/>
      <c r="M2" s="94" t="s">
        <v>293</v>
      </c>
    </row>
    <row r="3" spans="1:17" s="569" customFormat="1" ht="15" customHeight="1">
      <c r="A3" s="57"/>
      <c r="B3" s="57"/>
      <c r="C3" s="78"/>
      <c r="D3" s="78"/>
      <c r="E3" s="78"/>
      <c r="F3" s="78"/>
      <c r="G3" s="78"/>
      <c r="H3" s="78"/>
      <c r="I3" s="78"/>
      <c r="J3" s="60"/>
      <c r="K3" s="61"/>
      <c r="L3" s="58"/>
      <c r="M3" s="78"/>
    </row>
    <row r="4" spans="1:17" s="569" customFormat="1" ht="12.75" customHeight="1" thickBot="1">
      <c r="A4" s="57"/>
      <c r="B4" s="57"/>
      <c r="C4" s="78"/>
      <c r="D4" s="78"/>
      <c r="E4" s="78"/>
      <c r="F4" s="78"/>
      <c r="G4" s="78"/>
      <c r="H4" s="78"/>
      <c r="I4" s="78"/>
      <c r="J4" s="60"/>
      <c r="K4" s="76"/>
      <c r="L4" s="57"/>
      <c r="M4" s="59"/>
    </row>
    <row r="5" spans="1:17" s="569" customFormat="1" ht="18.75" customHeight="1" thickTop="1">
      <c r="A5" s="58"/>
      <c r="B5" s="300"/>
      <c r="C5" s="301" t="s">
        <v>211</v>
      </c>
      <c r="D5" s="302"/>
      <c r="E5" s="87" t="s">
        <v>211</v>
      </c>
      <c r="F5" s="61"/>
      <c r="G5" s="61"/>
      <c r="H5" s="303"/>
      <c r="I5" s="304" t="s">
        <v>177</v>
      </c>
      <c r="J5" s="302"/>
      <c r="K5" s="87" t="s">
        <v>177</v>
      </c>
      <c r="L5" s="61"/>
      <c r="M5" s="61"/>
    </row>
    <row r="6" spans="1:17" s="569" customFormat="1" ht="17.25" thickBot="1">
      <c r="A6" s="305" t="s">
        <v>79</v>
      </c>
      <c r="B6" s="306"/>
      <c r="C6" s="307">
        <v>2022</v>
      </c>
      <c r="D6" s="308"/>
      <c r="E6" s="309">
        <v>2021</v>
      </c>
      <c r="F6" s="87"/>
      <c r="G6" s="309" t="s">
        <v>31</v>
      </c>
      <c r="H6" s="310"/>
      <c r="I6" s="311">
        <v>2022</v>
      </c>
      <c r="J6" s="308"/>
      <c r="K6" s="309">
        <v>2021</v>
      </c>
      <c r="L6" s="87"/>
      <c r="M6" s="309" t="s">
        <v>31</v>
      </c>
    </row>
    <row r="7" spans="1:17" s="570" customFormat="1" ht="16.5">
      <c r="A7" s="312" t="s">
        <v>105</v>
      </c>
      <c r="B7" s="129"/>
      <c r="C7" s="313"/>
      <c r="D7" s="314"/>
      <c r="E7" s="315"/>
      <c r="F7" s="315"/>
      <c r="G7" s="315"/>
      <c r="H7" s="316"/>
      <c r="I7" s="317"/>
      <c r="J7" s="314"/>
      <c r="K7" s="315"/>
      <c r="L7" s="315"/>
      <c r="M7" s="315"/>
    </row>
    <row r="8" spans="1:17" s="571" customFormat="1" ht="16.5">
      <c r="A8" s="318" t="s">
        <v>212</v>
      </c>
      <c r="B8" s="78"/>
      <c r="C8" s="319"/>
      <c r="D8" s="302"/>
      <c r="E8" s="87"/>
      <c r="F8" s="87"/>
      <c r="G8" s="87"/>
      <c r="H8" s="320"/>
      <c r="I8" s="79"/>
      <c r="J8" s="302"/>
      <c r="K8" s="87"/>
      <c r="L8" s="87"/>
      <c r="M8" s="87"/>
    </row>
    <row r="9" spans="1:17" s="571" customFormat="1" ht="16.5">
      <c r="A9" s="321" t="s">
        <v>170</v>
      </c>
      <c r="B9" s="322"/>
      <c r="C9" s="323" t="e">
        <f ca="1">'Bell Wireline HIST p9'!G24</f>
        <v>#NAME?</v>
      </c>
      <c r="D9" s="302"/>
      <c r="E9" s="324">
        <f>'Bell Wireline HIST p9'!N24</f>
        <v>1986</v>
      </c>
      <c r="F9" s="87"/>
      <c r="G9" s="457" t="e">
        <f ca="1">IF(OR(((ABS(C9-E9)/E9))&gt;100%,((ABS(C9-E9)/E9))&lt;-100%),"n.m.",((C9-E9)/ABS(E9)))</f>
        <v>#NAME?</v>
      </c>
      <c r="H9" s="325" t="e">
        <f t="shared" ref="H9:H17" ca="1" si="0">(C9-F9)/F9</f>
        <v>#NAME?</v>
      </c>
      <c r="I9" s="326" t="e">
        <f ca="1">'Bell Wireline HIST p9'!E24</f>
        <v>#NAME?</v>
      </c>
      <c r="J9" s="302"/>
      <c r="K9" s="324">
        <f>'Bell Wireline HIST p9'!O24+'Bell Wireline HIST p9'!P24+'Bell Wireline HIST p9'!Q24+'Bell Wireline HIST p9'!N24</f>
        <v>7871</v>
      </c>
      <c r="L9" s="87"/>
      <c r="M9" s="457" t="e">
        <f ca="1">IF(OR(((ABS(I9-K9)/K9))&gt;100%,((ABS(I9-K9)/K9))&lt;-100%),"n.m.",((I9-K9)/ABS(K9)))</f>
        <v>#NAME?</v>
      </c>
      <c r="O9" s="657"/>
      <c r="P9" s="658"/>
      <c r="Q9" s="658"/>
    </row>
    <row r="10" spans="1:17" s="571" customFormat="1" ht="16.5">
      <c r="A10" s="327" t="s">
        <v>214</v>
      </c>
      <c r="B10" s="327"/>
      <c r="C10" s="323" t="e">
        <f ca="1">'Bell Wireline HIST p9'!G25</f>
        <v>#NAME?</v>
      </c>
      <c r="D10" s="302"/>
      <c r="E10" s="324">
        <f>'Bell Wireline HIST p9'!N25</f>
        <v>779</v>
      </c>
      <c r="F10" s="87"/>
      <c r="G10" s="457" t="e">
        <f ca="1">IF(OR(((ABS(C10-E10)/E10))&gt;100%,((ABS(C10-E10)/E10))&lt;-100%),"n.m.",((C10-E10)/ABS(E10)))</f>
        <v>#NAME?</v>
      </c>
      <c r="H10" s="263" t="e">
        <f t="shared" ca="1" si="0"/>
        <v>#NAME?</v>
      </c>
      <c r="I10" s="323" t="e">
        <f ca="1">'Bell Wireline HIST p9'!E25</f>
        <v>#NAME?</v>
      </c>
      <c r="J10" s="302"/>
      <c r="K10" s="324">
        <f>'Bell Wireline HIST p9'!O25+'Bell Wireline HIST p9'!P25+'Bell Wireline HIST p9'!Q25+'Bell Wireline HIST p9'!N25</f>
        <v>3154</v>
      </c>
      <c r="L10" s="87"/>
      <c r="M10" s="457" t="e">
        <f ca="1">IF(OR(((ABS(I10-K10)/K10))&gt;100%,((ABS(I10-K10)/K10))&lt;-100%),"n.m.",((I10-K10)/ABS(K10)))</f>
        <v>#NAME?</v>
      </c>
      <c r="O10" s="657"/>
      <c r="P10" s="658"/>
      <c r="Q10" s="658"/>
    </row>
    <row r="11" spans="1:17" s="571" customFormat="1" ht="16.5">
      <c r="A11" s="327" t="s">
        <v>199</v>
      </c>
      <c r="B11" s="327"/>
      <c r="C11" s="328" t="e">
        <f ca="1">'Bell Wireline HIST p9'!G26</f>
        <v>#NAME?</v>
      </c>
      <c r="D11" s="329"/>
      <c r="E11" s="330">
        <f>'Bell Wireline HIST p9'!N26</f>
        <v>75</v>
      </c>
      <c r="F11" s="79"/>
      <c r="G11" s="458" t="e">
        <f ca="1">IF(OR(((ABS(C11-E11)/E11))&gt;100%,((ABS(C11-E11)/E11))&lt;-100%),"n.m.",((C11-E11)/ABS(E11)))</f>
        <v>#NAME?</v>
      </c>
      <c r="H11" s="325" t="e">
        <f t="shared" ca="1" si="0"/>
        <v>#NAME?</v>
      </c>
      <c r="I11" s="331" t="e">
        <f ca="1">'Bell Wireline HIST p9'!E26</f>
        <v>#NAME?</v>
      </c>
      <c r="J11" s="329"/>
      <c r="K11" s="330">
        <f>'Bell Wireline HIST p9'!O26+'Bell Wireline HIST p9'!P26+'Bell Wireline HIST p9'!Q26+'Bell Wireline HIST p9'!N26</f>
        <v>289</v>
      </c>
      <c r="L11" s="79"/>
      <c r="M11" s="458" t="e">
        <f ca="1">IF(OR(((ABS(I11-K11)/K11))&gt;100%,((ABS(I11-K11)/K11))&lt;-100%),"n.m.",((I11-K11)/ABS(K11)))</f>
        <v>#NAME?</v>
      </c>
      <c r="O11" s="657"/>
      <c r="P11" s="658"/>
      <c r="Q11" s="658"/>
    </row>
    <row r="12" spans="1:17" s="571" customFormat="1" ht="16.5">
      <c r="A12" s="332" t="s">
        <v>207</v>
      </c>
      <c r="B12" s="332"/>
      <c r="C12" s="323" t="e">
        <f ca="1">'Bell Wireline HIST p9'!G27</f>
        <v>#NAME?</v>
      </c>
      <c r="D12" s="302"/>
      <c r="E12" s="324">
        <f>'Bell Wireline HIST p9'!N27</f>
        <v>2840</v>
      </c>
      <c r="F12" s="79"/>
      <c r="G12" s="457" t="e">
        <f ca="1">IF(OR(((ABS(C12-E12)/E12))&gt;100%,((ABS(C12-E12)/E12))&lt;-100%),"n.m.",((C12-E12)/ABS(E12)))</f>
        <v>#NAME?</v>
      </c>
      <c r="H12" s="325" t="e">
        <f t="shared" ca="1" si="0"/>
        <v>#NAME?</v>
      </c>
      <c r="I12" s="333" t="e">
        <f ca="1">'Bell Wireline HIST p9'!E27</f>
        <v>#NAME?</v>
      </c>
      <c r="J12" s="302"/>
      <c r="K12" s="324">
        <f>'Bell Wireline HIST p9'!O27+'Bell Wireline HIST p9'!P27+'Bell Wireline HIST p9'!Q27+'Bell Wireline HIST p9'!N27</f>
        <v>11314</v>
      </c>
      <c r="L12" s="79"/>
      <c r="M12" s="457" t="e">
        <f ca="1">IF(OR(((ABS(I12-K12)/K12))&gt;100%,((ABS(I12-K12)/K12))&lt;-100%),"n.m.",((I12-K12)/ABS(K12)))</f>
        <v>#NAME?</v>
      </c>
      <c r="O12" s="657"/>
      <c r="P12" s="658"/>
      <c r="Q12" s="658"/>
    </row>
    <row r="13" spans="1:17" s="571" customFormat="1" ht="16.5">
      <c r="A13" s="327" t="s">
        <v>208</v>
      </c>
      <c r="B13" s="327"/>
      <c r="C13" s="323" t="e">
        <f ca="1">'Bell Wireline HIST p9'!G28</f>
        <v>#NAME?</v>
      </c>
      <c r="D13" s="302"/>
      <c r="E13" s="324">
        <f>'Bell Wireline HIST p9'!N28</f>
        <v>94</v>
      </c>
      <c r="F13" s="79"/>
      <c r="G13" s="527" t="e">
        <f ca="1">IF(OR(((ABS(C13-E13)/E13))&gt;=100%,((ABS(C13-E13)/E13))&lt;=-100%),"n.m.",((C13-E13)/ABS(E13)))</f>
        <v>#NAME?</v>
      </c>
      <c r="H13" s="325" t="e">
        <f t="shared" ca="1" si="0"/>
        <v>#NAME?</v>
      </c>
      <c r="I13" s="333" t="e">
        <f ca="1">'Bell Wireline HIST p9'!E28</f>
        <v>#NAME?</v>
      </c>
      <c r="J13" s="302"/>
      <c r="K13" s="324">
        <f>'Bell Wireline HIST p9'!O28+'Bell Wireline HIST p9'!P28+'Bell Wireline HIST p9'!Q28+'Bell Wireline HIST p9'!N28</f>
        <v>358</v>
      </c>
      <c r="L13" s="79"/>
      <c r="M13" s="457" t="e">
        <f ca="1">IF(OR(((ABS(I13-K13)/K13))&gt;=100%,((ABS(I13-K13)/K13))&lt;=-100%),"n.m.",((I13-K13)/ABS(K13)))</f>
        <v>#NAME?</v>
      </c>
      <c r="O13" s="657"/>
      <c r="P13" s="658"/>
      <c r="Q13" s="658"/>
    </row>
    <row r="14" spans="1:17" s="570" customFormat="1" ht="16.5">
      <c r="A14" s="334" t="s">
        <v>272</v>
      </c>
      <c r="B14" s="335"/>
      <c r="C14" s="336" t="e">
        <f ca="1">'Bell Wireline HIST p9'!G29</f>
        <v>#NAME?</v>
      </c>
      <c r="D14" s="337"/>
      <c r="E14" s="525">
        <f>'Bell Wireline HIST p9'!N29</f>
        <v>2934</v>
      </c>
      <c r="F14" s="348"/>
      <c r="G14" s="459" t="e">
        <f ca="1">IF(OR(((ABS(C14-E14)/E14))&gt;100%,((ABS(C14-E14)/E14))&lt;-100%),"n.m.",((C14-E14)/ABS(E14)))</f>
        <v>#NAME?</v>
      </c>
      <c r="H14" s="349" t="e">
        <f t="shared" ca="1" si="0"/>
        <v>#NAME?</v>
      </c>
      <c r="I14" s="526" t="e">
        <f ca="1">'Bell Wireline HIST p9'!E29</f>
        <v>#NAME?</v>
      </c>
      <c r="J14" s="337"/>
      <c r="K14" s="338">
        <f>'Bell Wireline HIST p9'!O29+'Bell Wireline HIST p9'!P29+'Bell Wireline HIST p9'!Q29+'Bell Wireline HIST p9'!N29</f>
        <v>11672</v>
      </c>
      <c r="L14" s="317"/>
      <c r="M14" s="459" t="e">
        <f t="shared" ref="M14:M22" ca="1" si="1">IF(OR(((ABS(I14-K14)/K14))&gt;100%,((ABS(I14-K14)/K14))&lt;-100%),"n.m.",((I14-K14)/ABS(K14)))</f>
        <v>#NAME?</v>
      </c>
      <c r="O14" s="657"/>
      <c r="P14" s="658"/>
      <c r="Q14" s="658"/>
    </row>
    <row r="15" spans="1:17" s="571" customFormat="1" ht="16.5">
      <c r="A15" s="327" t="s">
        <v>170</v>
      </c>
      <c r="B15" s="327"/>
      <c r="C15" s="323" t="e">
        <f ca="1">'Bell Wireline HIST p9'!G30</f>
        <v>#NAME?</v>
      </c>
      <c r="D15" s="302"/>
      <c r="E15" s="324">
        <f>'Bell Wireline HIST p9'!N30</f>
        <v>132</v>
      </c>
      <c r="F15" s="79"/>
      <c r="G15" s="457" t="e">
        <f t="shared" ref="G15:G23" ca="1" si="2">IF(OR(((ABS(C15-E15)/E15))&gt;100%,((ABS(C15-E15)/E15))&lt;-100%),"n.m.",((C15-E15)/ABS(E15)))</f>
        <v>#NAME?</v>
      </c>
      <c r="H15" s="325" t="e">
        <f t="shared" ca="1" si="0"/>
        <v>#NAME?</v>
      </c>
      <c r="I15" s="333" t="e">
        <f ca="1">'Bell Wireline HIST p9'!E30</f>
        <v>#NAME?</v>
      </c>
      <c r="J15" s="302"/>
      <c r="K15" s="324">
        <f>'Bell Wireline HIST p9'!O30+'Bell Wireline HIST p9'!P30+'Bell Wireline HIST p9'!Q30+'Bell Wireline HIST p9'!N30</f>
        <v>463</v>
      </c>
      <c r="L15" s="79"/>
      <c r="M15" s="457" t="e">
        <f t="shared" ca="1" si="1"/>
        <v>#NAME?</v>
      </c>
      <c r="O15" s="657"/>
      <c r="P15" s="658"/>
      <c r="Q15" s="658"/>
    </row>
    <row r="16" spans="1:17" s="571" customFormat="1" ht="16.5">
      <c r="A16" s="327" t="s">
        <v>218</v>
      </c>
      <c r="B16" s="327"/>
      <c r="C16" s="341" t="e">
        <f ca="1">'Bell Wireline HIST p9'!G31</f>
        <v>#NAME?</v>
      </c>
      <c r="D16" s="329"/>
      <c r="E16" s="330">
        <f>'Bell Wireline HIST p9'!N31</f>
        <v>13</v>
      </c>
      <c r="F16" s="79"/>
      <c r="G16" s="457" t="e">
        <f t="shared" ca="1" si="2"/>
        <v>#NAME?</v>
      </c>
      <c r="H16" s="325" t="e">
        <f t="shared" ca="1" si="0"/>
        <v>#NAME?</v>
      </c>
      <c r="I16" s="342" t="e">
        <f ca="1">'Bell Wireline HIST p9'!E31</f>
        <v>#NAME?</v>
      </c>
      <c r="J16" s="329"/>
      <c r="K16" s="330">
        <f>'Bell Wireline HIST p9'!O31+'Bell Wireline HIST p9'!P31+'Bell Wireline HIST p9'!Q31+'Bell Wireline HIST p9'!N31</f>
        <v>43</v>
      </c>
      <c r="L16" s="79"/>
      <c r="M16" s="458" t="e">
        <f t="shared" ca="1" si="1"/>
        <v>#NAME?</v>
      </c>
      <c r="O16" s="657"/>
      <c r="P16" s="658"/>
      <c r="Q16" s="658"/>
    </row>
    <row r="17" spans="1:17" s="571" customFormat="1" ht="16.5">
      <c r="A17" s="332" t="s">
        <v>209</v>
      </c>
      <c r="B17" s="332"/>
      <c r="C17" s="323" t="e">
        <f ca="1">'Bell Wireline HIST p9'!G32</f>
        <v>#NAME?</v>
      </c>
      <c r="D17" s="302"/>
      <c r="E17" s="324">
        <f>'Bell Wireline HIST p9'!N32</f>
        <v>145</v>
      </c>
      <c r="F17" s="79"/>
      <c r="G17" s="659" t="e">
        <f t="shared" ca="1" si="2"/>
        <v>#NAME?</v>
      </c>
      <c r="H17" s="325" t="e">
        <f t="shared" ca="1" si="0"/>
        <v>#NAME?</v>
      </c>
      <c r="I17" s="333" t="e">
        <f ca="1">'Bell Wireline HIST p9'!E32</f>
        <v>#NAME?</v>
      </c>
      <c r="J17" s="302"/>
      <c r="K17" s="324">
        <f>'Bell Wireline HIST p9'!O32+'Bell Wireline HIST p9'!P32+'Bell Wireline HIST p9'!Q32+'Bell Wireline HIST p9'!N32</f>
        <v>506</v>
      </c>
      <c r="L17" s="79"/>
      <c r="M17" s="457" t="e">
        <f t="shared" ca="1" si="1"/>
        <v>#NAME?</v>
      </c>
      <c r="O17" s="657"/>
      <c r="P17" s="658"/>
      <c r="Q17" s="658"/>
    </row>
    <row r="18" spans="1:17" s="571" customFormat="1" ht="16.5">
      <c r="A18" s="343" t="s">
        <v>210</v>
      </c>
      <c r="B18" s="327"/>
      <c r="C18" s="323" t="e">
        <f ca="1">'Bell Wireline HIST p9'!G33</f>
        <v>#NAME?</v>
      </c>
      <c r="D18" s="302"/>
      <c r="E18" s="324">
        <f>'Bell Wireline HIST p9'!N33</f>
        <v>0</v>
      </c>
      <c r="F18" s="79"/>
      <c r="G18" s="457" t="s">
        <v>309</v>
      </c>
      <c r="H18" s="344">
        <v>0</v>
      </c>
      <c r="I18" s="333" t="e">
        <f ca="1">'Bell Wireline HIST p9'!E33</f>
        <v>#NAME?</v>
      </c>
      <c r="J18" s="302"/>
      <c r="K18" s="324">
        <f>'Bell Wireline HIST p9'!O33+'Bell Wireline HIST p9'!P33+'Bell Wireline HIST p9'!Q33+'Bell Wireline HIST p9'!N33</f>
        <v>0</v>
      </c>
      <c r="L18" s="79"/>
      <c r="M18" s="324" t="s">
        <v>309</v>
      </c>
      <c r="O18" s="657"/>
      <c r="P18" s="658"/>
      <c r="Q18" s="658"/>
    </row>
    <row r="19" spans="1:17" s="570" customFormat="1" ht="16.5">
      <c r="A19" s="334" t="s">
        <v>273</v>
      </c>
      <c r="B19" s="335"/>
      <c r="C19" s="336" t="e">
        <f ca="1">'Bell Wireline HIST p9'!G34</f>
        <v>#NAME?</v>
      </c>
      <c r="D19" s="337"/>
      <c r="E19" s="338">
        <f>'Bell Wireline HIST p9'!N34</f>
        <v>145</v>
      </c>
      <c r="F19" s="317"/>
      <c r="G19" s="459" t="e">
        <f t="shared" ca="1" si="2"/>
        <v>#NAME?</v>
      </c>
      <c r="H19" s="339" t="e">
        <f ca="1">(C19-F19)/F19</f>
        <v>#NAME?</v>
      </c>
      <c r="I19" s="340" t="e">
        <f ca="1">'Bell Wireline HIST p9'!E34</f>
        <v>#NAME?</v>
      </c>
      <c r="J19" s="337"/>
      <c r="K19" s="338">
        <f>'Bell Wireline HIST p9'!O34+'Bell Wireline HIST p9'!P34+'Bell Wireline HIST p9'!Q34+'Bell Wireline HIST p9'!N34</f>
        <v>506</v>
      </c>
      <c r="L19" s="317"/>
      <c r="M19" s="459" t="e">
        <f t="shared" ca="1" si="1"/>
        <v>#NAME?</v>
      </c>
      <c r="O19" s="657"/>
      <c r="P19" s="658"/>
      <c r="Q19" s="658"/>
    </row>
    <row r="20" spans="1:17" s="571" customFormat="1" ht="16.5">
      <c r="A20" s="345" t="s">
        <v>202</v>
      </c>
      <c r="B20" s="332"/>
      <c r="C20" s="323" t="e">
        <f ca="1">'Bell Wireline HIST p9'!G35</f>
        <v>#NAME?</v>
      </c>
      <c r="D20" s="302"/>
      <c r="E20" s="324">
        <f>'Bell Wireline HIST p9'!N35</f>
        <v>2985</v>
      </c>
      <c r="F20" s="79"/>
      <c r="G20" s="457" t="e">
        <f t="shared" ca="1" si="2"/>
        <v>#NAME?</v>
      </c>
      <c r="H20" s="325" t="e">
        <f ca="1">(C20-F20)/F20</f>
        <v>#NAME?</v>
      </c>
      <c r="I20" s="333" t="e">
        <f ca="1">'Bell Wireline HIST p9'!E35</f>
        <v>#NAME?</v>
      </c>
      <c r="J20" s="302"/>
      <c r="K20" s="324">
        <f>'Bell Wireline HIST p9'!O35+'Bell Wireline HIST p9'!P35+'Bell Wireline HIST p9'!Q35+'Bell Wireline HIST p9'!N35</f>
        <v>11820</v>
      </c>
      <c r="L20" s="79"/>
      <c r="M20" s="457" t="e">
        <f t="shared" ca="1" si="1"/>
        <v>#NAME?</v>
      </c>
      <c r="O20" s="657"/>
      <c r="P20" s="658"/>
      <c r="Q20" s="658"/>
    </row>
    <row r="21" spans="1:17" s="570" customFormat="1" ht="16.5">
      <c r="A21" s="334" t="s">
        <v>201</v>
      </c>
      <c r="B21" s="335"/>
      <c r="C21" s="346" t="e">
        <f ca="1">'Bell Wireline HIST p9'!G36</f>
        <v>#NAME?</v>
      </c>
      <c r="D21" s="314"/>
      <c r="E21" s="347">
        <f>'Bell Wireline HIST p9'!N36</f>
        <v>3079</v>
      </c>
      <c r="F21" s="348"/>
      <c r="G21" s="460" t="e">
        <f t="shared" ca="1" si="2"/>
        <v>#NAME?</v>
      </c>
      <c r="H21" s="349" t="e">
        <f ca="1">(C21-F21)/F21</f>
        <v>#NAME?</v>
      </c>
      <c r="I21" s="350" t="e">
        <f ca="1">'Bell Wireline HIST p9'!E36</f>
        <v>#NAME?</v>
      </c>
      <c r="J21" s="314"/>
      <c r="K21" s="347">
        <f>'Bell Wireline HIST p9'!O36+'Bell Wireline HIST p9'!P36+'Bell Wireline HIST p9'!Q36+'Bell Wireline HIST p9'!N36</f>
        <v>12178</v>
      </c>
      <c r="L21" s="317"/>
      <c r="M21" s="460" t="e">
        <f t="shared" ca="1" si="1"/>
        <v>#NAME?</v>
      </c>
      <c r="O21" s="657"/>
      <c r="P21" s="658"/>
      <c r="Q21" s="658"/>
    </row>
    <row r="22" spans="1:17" s="571" customFormat="1" ht="16.5">
      <c r="A22" s="351" t="s">
        <v>137</v>
      </c>
      <c r="B22" s="352"/>
      <c r="C22" s="1034" t="e">
        <f ca="1">'Bell Wireline HIST p9'!G37</f>
        <v>#NAME?</v>
      </c>
      <c r="D22" s="1035"/>
      <c r="E22" s="353">
        <f>'Bell Wireline HIST p9'!N37</f>
        <v>-1753</v>
      </c>
      <c r="F22" s="548"/>
      <c r="G22" s="458" t="e">
        <f t="shared" ca="1" si="2"/>
        <v>#NAME?</v>
      </c>
      <c r="H22" s="549" t="e">
        <f ca="1">(-C22+F22)/F22</f>
        <v>#NAME?</v>
      </c>
      <c r="I22" s="1036" t="e">
        <f ca="1">'Bell Wireline HIST p9'!E37</f>
        <v>#NAME?</v>
      </c>
      <c r="J22" s="1035"/>
      <c r="K22" s="353">
        <f>'Bell Wireline HIST p9'!O37+'Bell Wireline HIST p9'!P37+'Bell Wireline HIST p9'!Q37+'Bell Wireline HIST p9'!N37</f>
        <v>-6863</v>
      </c>
      <c r="L22" s="548"/>
      <c r="M22" s="458" t="e">
        <f t="shared" ca="1" si="1"/>
        <v>#NAME?</v>
      </c>
      <c r="O22" s="657"/>
      <c r="P22" s="658"/>
      <c r="Q22" s="658"/>
    </row>
    <row r="23" spans="1:17" s="571" customFormat="1" ht="16.5">
      <c r="A23" s="354" t="s">
        <v>98</v>
      </c>
      <c r="B23" s="355"/>
      <c r="C23" s="1037" t="e">
        <f ca="1">'Bell Wireline HIST p9'!G38</f>
        <v>#NAME?</v>
      </c>
      <c r="D23" s="546"/>
      <c r="E23" s="356">
        <f>'Bell Wireline HIST p9'!N38</f>
        <v>1326</v>
      </c>
      <c r="F23" s="548"/>
      <c r="G23" s="444" t="e">
        <f t="shared" ca="1" si="2"/>
        <v>#NAME?</v>
      </c>
      <c r="H23" s="549" t="e">
        <f ca="1">(C23-F23)/F23</f>
        <v>#NAME?</v>
      </c>
      <c r="I23" s="392" t="e">
        <f ca="1">'Bell Wireline HIST p9'!E38</f>
        <v>#NAME?</v>
      </c>
      <c r="J23" s="546"/>
      <c r="K23" s="356">
        <f>'Bell Wireline HIST p9'!O38+'Bell Wireline HIST p9'!P38+'Bell Wireline HIST p9'!Q38+'Bell Wireline HIST p9'!N38</f>
        <v>5315</v>
      </c>
      <c r="L23" s="548"/>
      <c r="M23" s="544">
        <v>0</v>
      </c>
      <c r="O23" s="657"/>
      <c r="P23" s="658"/>
      <c r="Q23" s="658"/>
    </row>
    <row r="24" spans="1:17" s="571" customFormat="1" ht="16.5">
      <c r="A24" s="357" t="s">
        <v>191</v>
      </c>
      <c r="B24" s="358"/>
      <c r="C24" s="359" t="e">
        <f ca="1">'Bell Wireline HIST p9'!G39</f>
        <v>#NAME?</v>
      </c>
      <c r="D24" s="360"/>
      <c r="E24" s="361">
        <f>'Bell Wireline HIST p9'!N39</f>
        <v>0.43099999999999999</v>
      </c>
      <c r="F24" s="362"/>
      <c r="G24" s="461" t="e">
        <f ca="1">((ROUND(C24,3)-ROUND(E24,3))*100)</f>
        <v>#NAME?</v>
      </c>
      <c r="H24" s="363" t="e">
        <f ca="1">(C24-F24)*100</f>
        <v>#NAME?</v>
      </c>
      <c r="I24" s="364" t="e">
        <f ca="1">'Bell Wireline HIST p9'!E39</f>
        <v>#NAME?</v>
      </c>
      <c r="J24" s="360"/>
      <c r="K24" s="361">
        <f>K23/K21</f>
        <v>0.43644276564296269</v>
      </c>
      <c r="L24" s="362"/>
      <c r="M24" s="461" t="e">
        <f ca="1">((ROUND(I24,3)-ROUND(K24,3))*100)</f>
        <v>#NAME?</v>
      </c>
      <c r="O24" s="657"/>
      <c r="P24" s="658"/>
      <c r="Q24" s="658"/>
    </row>
    <row r="25" spans="1:17" s="571" customFormat="1" ht="6.75" customHeight="1">
      <c r="A25" s="355"/>
      <c r="B25" s="354"/>
      <c r="C25" s="545"/>
      <c r="D25" s="546"/>
      <c r="E25" s="547"/>
      <c r="F25" s="548"/>
      <c r="G25" s="444"/>
      <c r="H25" s="549"/>
      <c r="I25" s="547"/>
      <c r="J25" s="546"/>
      <c r="K25" s="547"/>
      <c r="L25" s="548"/>
      <c r="M25" s="444"/>
      <c r="O25" s="657"/>
      <c r="P25" s="658"/>
      <c r="Q25" s="658"/>
    </row>
    <row r="26" spans="1:17" s="571" customFormat="1" ht="16.5">
      <c r="A26" s="303" t="s">
        <v>78</v>
      </c>
      <c r="B26" s="61"/>
      <c r="C26" s="550">
        <f>'Bell Wireline HIST p9'!G41</f>
        <v>1251</v>
      </c>
      <c r="D26" s="546"/>
      <c r="E26" s="365">
        <f>'Bell Wireline HIST p9'!N41</f>
        <v>1141</v>
      </c>
      <c r="F26" s="548"/>
      <c r="G26" s="444">
        <f>IF(OR(((ABS(E26-C26)/E26))&gt;100%,((ABS(E26-C26)/E26))&lt;-100%),"n.m.",((E26-C26)/ABS(E26)))</f>
        <v>-9.6406660823838738E-2</v>
      </c>
      <c r="H26" s="551" t="e">
        <f>(-C26+F26)/F26</f>
        <v>#DIV/0!</v>
      </c>
      <c r="I26" s="550">
        <f>'Bell Wireline HIST p9'!E41</f>
        <v>3887</v>
      </c>
      <c r="J26" s="552"/>
      <c r="K26" s="365">
        <f>'Bell Wireline HIST p9'!O41+'Bell Wireline HIST p9'!P41+'Bell Wireline HIST p9'!Q41+'Bell Wireline HIST p9'!N41</f>
        <v>3612</v>
      </c>
      <c r="L26" s="548"/>
      <c r="M26" s="444">
        <f>IF(OR(((ABS(K26-I26)/K26))&gt;100%,((ABS(K26-I26)/K26))&lt;-100%),"n.m.",((K26-I26)/ABS(K26)))</f>
        <v>-7.6135105204872641E-2</v>
      </c>
      <c r="O26" s="657"/>
      <c r="P26" s="658"/>
      <c r="Q26" s="658"/>
    </row>
    <row r="27" spans="1:17" s="571" customFormat="1" ht="16.5">
      <c r="A27" s="366" t="s">
        <v>157</v>
      </c>
      <c r="B27" s="264"/>
      <c r="C27" s="553" t="e">
        <f ca="1">'Bell Wireline HIST p9'!G42</f>
        <v>#NAME?</v>
      </c>
      <c r="D27" s="554"/>
      <c r="E27" s="643">
        <f>'Bell Wireline HIST p9'!N42</f>
        <v>0.37057486196817147</v>
      </c>
      <c r="F27" s="555"/>
      <c r="G27" s="556" t="e">
        <f ca="1">((ROUND(E27,3)-ROUND(C27,3))*100)</f>
        <v>#NAME?</v>
      </c>
      <c r="H27" s="557" t="e">
        <f ca="1">(-(C27-F27)*100)</f>
        <v>#NAME?</v>
      </c>
      <c r="I27" s="558" t="e">
        <f ca="1">'Bell Wireline HIST p9'!E42</f>
        <v>#NAME?</v>
      </c>
      <c r="J27" s="554"/>
      <c r="K27" s="643">
        <f>K26/K21</f>
        <v>0.29660042699950728</v>
      </c>
      <c r="L27" s="555"/>
      <c r="M27" s="556" t="e">
        <f ca="1">((ROUND(K27,3)-ROUND(I27,3))*100)</f>
        <v>#NAME?</v>
      </c>
      <c r="O27" s="657"/>
      <c r="P27" s="658"/>
      <c r="Q27" s="658"/>
    </row>
    <row r="28" spans="1:17" s="570" customFormat="1">
      <c r="A28" s="312" t="s">
        <v>296</v>
      </c>
      <c r="B28" s="129"/>
      <c r="C28" s="368"/>
      <c r="D28" s="369"/>
      <c r="E28" s="370"/>
      <c r="F28" s="262"/>
      <c r="G28" s="315"/>
      <c r="H28" s="371"/>
      <c r="I28" s="129"/>
      <c r="J28" s="369"/>
      <c r="K28" s="370"/>
      <c r="L28" s="262"/>
      <c r="M28" s="315"/>
      <c r="O28" s="657"/>
      <c r="P28" s="658"/>
      <c r="Q28" s="658"/>
    </row>
    <row r="29" spans="1:17" s="571" customFormat="1" ht="16.5">
      <c r="A29" s="303" t="s">
        <v>252</v>
      </c>
      <c r="B29" s="109"/>
      <c r="C29" s="387">
        <f>'Bell Wireline HIST p9'!G44</f>
        <v>63465.865849099995</v>
      </c>
      <c r="D29" s="373"/>
      <c r="E29" s="374">
        <f>'Bell Wireline HIST p9'!N44</f>
        <v>47618</v>
      </c>
      <c r="F29" s="375"/>
      <c r="G29" s="444">
        <f t="shared" ref="G29:G40" si="3">IF(OR(((ABS(C29-E29)/E29))&gt;100%,((ABS(C29-E29)/E29))&lt;-100%),"n.m.",((C29-E29)/ABS(E29)))</f>
        <v>0.33281250470620344</v>
      </c>
      <c r="H29" s="325" t="e">
        <f>(C29-F29)/F29</f>
        <v>#DIV/0!</v>
      </c>
      <c r="I29" s="376">
        <f>'Bell Wireline HIST p9'!E44</f>
        <v>201762</v>
      </c>
      <c r="J29" s="377"/>
      <c r="K29" s="378">
        <f>'Bell Wireline HIST p9'!O44+'Bell Wireline HIST p9'!P44+'Bell Wireline HIST p9'!Q44+'Bell Wireline HIST p9'!N44</f>
        <v>152285</v>
      </c>
      <c r="L29" s="61"/>
      <c r="M29" s="444">
        <f t="shared" ref="M29:M40" si="4">IF(OR(((ABS(I29-K29)/K29))&gt;100%,((ABS(I29-K29)/K29))&lt;-100%),"n.m.",((I29-K29)/ABS(K29)))</f>
        <v>0.32489739632925108</v>
      </c>
      <c r="O29" s="657"/>
      <c r="P29" s="658"/>
      <c r="Q29" s="658"/>
    </row>
    <row r="30" spans="1:17" s="571" customFormat="1">
      <c r="A30" s="379" t="s">
        <v>313</v>
      </c>
      <c r="B30" s="380"/>
      <c r="C30" s="372">
        <f>'Bell Wireline HIST p9'!G45</f>
        <v>4258570</v>
      </c>
      <c r="D30" s="381"/>
      <c r="E30" s="382">
        <f>'Bell Wireline HIST p9'!N45</f>
        <v>3861652.7233591001</v>
      </c>
      <c r="F30" s="383"/>
      <c r="G30" s="443">
        <f t="shared" si="3"/>
        <v>0.10278430119828</v>
      </c>
      <c r="H30" s="385" t="e">
        <f>(C30-F30)/F30</f>
        <v>#DIV/0!</v>
      </c>
      <c r="I30" s="376">
        <f>'Bell Wireline HIST p9'!E45</f>
        <v>4258570</v>
      </c>
      <c r="J30" s="377"/>
      <c r="K30" s="378">
        <f>'Bell Wireline HIST p9'!L45</f>
        <v>3861652.7233591001</v>
      </c>
      <c r="L30" s="386"/>
      <c r="M30" s="443">
        <f t="shared" si="4"/>
        <v>0.10278430119828</v>
      </c>
      <c r="O30" s="657"/>
      <c r="P30" s="658"/>
      <c r="Q30" s="658"/>
    </row>
    <row r="31" spans="1:17" s="570" customFormat="1">
      <c r="A31" s="312" t="s">
        <v>298</v>
      </c>
      <c r="B31" s="129"/>
      <c r="C31" s="368"/>
      <c r="D31" s="369"/>
      <c r="E31" s="262"/>
      <c r="F31" s="262"/>
      <c r="G31" s="315"/>
      <c r="H31" s="371"/>
      <c r="I31" s="129"/>
      <c r="J31" s="369"/>
      <c r="K31" s="370"/>
      <c r="L31" s="262"/>
      <c r="M31" s="315"/>
      <c r="O31" s="657"/>
      <c r="P31" s="658"/>
      <c r="Q31" s="658"/>
    </row>
    <row r="32" spans="1:17" s="571" customFormat="1" ht="20.25" customHeight="1">
      <c r="A32" s="303" t="s">
        <v>302</v>
      </c>
      <c r="B32" s="109"/>
      <c r="C32" s="387">
        <f>'Bell Wireline HIST p9'!G47</f>
        <v>14183</v>
      </c>
      <c r="D32" s="373"/>
      <c r="E32" s="374">
        <f>'Bell Wireline HIST p9'!N47</f>
        <v>6049</v>
      </c>
      <c r="F32" s="375"/>
      <c r="G32" s="444" t="str">
        <f t="shared" si="3"/>
        <v>n.m.</v>
      </c>
      <c r="H32" s="325" t="e">
        <f>-(C32-F32)/F32</f>
        <v>#DIV/0!</v>
      </c>
      <c r="I32" s="388">
        <f>'Bell Wireline HIST p9'!E47</f>
        <v>5148</v>
      </c>
      <c r="J32" s="373"/>
      <c r="K32" s="374">
        <f>'Bell Wireline HIST p9'!O47+'Bell Wireline HIST p9'!P47+'Bell Wireline HIST p9'!Q47+'Bell Wireline HIST p9'!N47</f>
        <v>2530</v>
      </c>
      <c r="L32" s="375"/>
      <c r="M32" s="444" t="str">
        <f t="shared" si="4"/>
        <v>n.m.</v>
      </c>
      <c r="O32" s="657"/>
      <c r="P32" s="658"/>
      <c r="Q32" s="658"/>
    </row>
    <row r="33" spans="1:17" s="571" customFormat="1" ht="20.25" customHeight="1">
      <c r="A33" s="303" t="s">
        <v>285</v>
      </c>
      <c r="B33" s="61"/>
      <c r="C33" s="387">
        <f>'Bell Wireline HIST p9'!G48</f>
        <v>40209</v>
      </c>
      <c r="D33" s="389"/>
      <c r="E33" s="390">
        <f>'Bell Wireline HIST p9'!N48</f>
        <v>29191</v>
      </c>
      <c r="F33" s="391"/>
      <c r="G33" s="444">
        <f t="shared" si="3"/>
        <v>0.37744510294268779</v>
      </c>
      <c r="H33" s="385" t="e">
        <f>(C33-F33)/F33</f>
        <v>#DIV/0!</v>
      </c>
      <c r="I33" s="388">
        <f>'Bell Wireline HIST p9'!E48</f>
        <v>94400</v>
      </c>
      <c r="J33" s="373"/>
      <c r="K33" s="390">
        <f>'Bell Wireline HIST p9'!O48+'Bell Wireline HIST p9'!P48+'Bell Wireline HIST p9'!Q48+'Bell Wireline HIST p9'!N48</f>
        <v>76068</v>
      </c>
      <c r="L33" s="375"/>
      <c r="M33" s="444">
        <f t="shared" si="4"/>
        <v>0.24099489930062576</v>
      </c>
      <c r="O33" s="657"/>
      <c r="P33" s="658"/>
      <c r="Q33" s="658"/>
    </row>
    <row r="34" spans="1:17" s="571" customFormat="1" ht="20.25" customHeight="1">
      <c r="A34" s="303" t="s">
        <v>221</v>
      </c>
      <c r="B34" s="61"/>
      <c r="C34" s="387">
        <f>+'Bell Wireline HIST p9'!G49</f>
        <v>-26026</v>
      </c>
      <c r="D34" s="389"/>
      <c r="E34" s="390">
        <f>+'Bell Wireline HIST p9'!N49</f>
        <v>-23142</v>
      </c>
      <c r="F34" s="391"/>
      <c r="G34" s="443">
        <f t="shared" si="3"/>
        <v>-0.12462189957652753</v>
      </c>
      <c r="H34" s="385"/>
      <c r="I34" s="392">
        <f>'Bell Wireline HIST p9'!E49</f>
        <v>-89252</v>
      </c>
      <c r="J34" s="373"/>
      <c r="K34" s="374">
        <f>'Bell Wireline HIST p9'!O49+'Bell Wireline HIST p9'!P49+'Bell Wireline HIST p9'!Q49+'Bell Wireline HIST p9'!N49</f>
        <v>-73538</v>
      </c>
      <c r="L34" s="375"/>
      <c r="M34" s="443">
        <f t="shared" si="4"/>
        <v>-0.21368544154042807</v>
      </c>
      <c r="O34" s="657"/>
      <c r="P34" s="658"/>
      <c r="Q34" s="658"/>
    </row>
    <row r="35" spans="1:17" s="571" customFormat="1" ht="20.25" customHeight="1">
      <c r="A35" s="303" t="s">
        <v>314</v>
      </c>
      <c r="B35" s="61"/>
      <c r="C35" s="372">
        <f>'Bell Wireline HIST p9'!G50</f>
        <v>2751498</v>
      </c>
      <c r="D35" s="393"/>
      <c r="E35" s="382">
        <f>'Bell Wireline HIST p9'!N50</f>
        <v>2735010.1380113</v>
      </c>
      <c r="F35" s="355"/>
      <c r="G35" s="443">
        <f t="shared" si="3"/>
        <v>6.0284463883884419E-3</v>
      </c>
      <c r="H35" s="385" t="e">
        <f>(C35-F35)/F35</f>
        <v>#DIV/0!</v>
      </c>
      <c r="I35" s="376">
        <f>'Bell Wireline HIST p9'!E50</f>
        <v>2751498</v>
      </c>
      <c r="J35" s="394"/>
      <c r="K35" s="378">
        <f>'Bell Wireline HIST p9'!L50</f>
        <v>2735010.1380113</v>
      </c>
      <c r="L35" s="58"/>
      <c r="M35" s="443">
        <f t="shared" si="4"/>
        <v>6.0284463883884419E-3</v>
      </c>
      <c r="O35" s="657"/>
      <c r="P35" s="658"/>
      <c r="Q35" s="658"/>
    </row>
    <row r="36" spans="1:17" s="571" customFormat="1" ht="20.25" customHeight="1">
      <c r="A36" s="303" t="s">
        <v>315</v>
      </c>
      <c r="B36" s="61"/>
      <c r="C36" s="372">
        <f>'Bell Wireline HIST p9'!G51</f>
        <v>1988181</v>
      </c>
      <c r="D36" s="393"/>
      <c r="E36" s="382">
        <f>'Bell Wireline HIST p9'!N51</f>
        <v>1882441.1380113999</v>
      </c>
      <c r="F36" s="355"/>
      <c r="G36" s="443">
        <f t="shared" si="3"/>
        <v>5.6171669782091087E-2</v>
      </c>
      <c r="H36" s="385" t="e">
        <f>(C36-F36)/F36</f>
        <v>#DIV/0!</v>
      </c>
      <c r="I36" s="376">
        <f>'Bell Wireline HIST p9'!E51</f>
        <v>1988181</v>
      </c>
      <c r="J36" s="394"/>
      <c r="K36" s="378">
        <f>'Bell Wireline HIST p9'!L51</f>
        <v>1882441.1380113999</v>
      </c>
      <c r="L36" s="58"/>
      <c r="M36" s="443">
        <f t="shared" si="4"/>
        <v>5.6171669782091087E-2</v>
      </c>
      <c r="O36" s="657"/>
      <c r="P36" s="658"/>
      <c r="Q36" s="658"/>
    </row>
    <row r="37" spans="1:17" s="571" customFormat="1" ht="20.25" customHeight="1">
      <c r="A37" s="303" t="s">
        <v>221</v>
      </c>
      <c r="B37" s="61"/>
      <c r="C37" s="372">
        <f>'Bell Wireline HIST p9'!G52</f>
        <v>763317</v>
      </c>
      <c r="D37" s="393"/>
      <c r="E37" s="382">
        <f>'Bell Wireline HIST p9'!N52</f>
        <v>852568.9999999</v>
      </c>
      <c r="F37" s="355"/>
      <c r="G37" s="443">
        <f t="shared" si="3"/>
        <v>-0.1046859550369653</v>
      </c>
      <c r="H37" s="385"/>
      <c r="I37" s="376">
        <f>'Bell Wireline HIST p9'!E52</f>
        <v>763317</v>
      </c>
      <c r="J37" s="394"/>
      <c r="K37" s="378">
        <f>'Bell Wireline HIST p9'!N52</f>
        <v>852568.9999999</v>
      </c>
      <c r="L37" s="58"/>
      <c r="M37" s="443">
        <f t="shared" si="4"/>
        <v>-0.1046859550369653</v>
      </c>
      <c r="O37" s="657"/>
      <c r="P37" s="658"/>
      <c r="Q37" s="658"/>
    </row>
    <row r="38" spans="1:17" s="570" customFormat="1">
      <c r="A38" s="395" t="s">
        <v>297</v>
      </c>
      <c r="B38" s="396"/>
      <c r="C38" s="397"/>
      <c r="D38" s="369"/>
      <c r="E38" s="262"/>
      <c r="F38" s="262"/>
      <c r="G38" s="315"/>
      <c r="H38" s="371"/>
      <c r="I38" s="129"/>
      <c r="J38" s="369"/>
      <c r="K38" s="370"/>
      <c r="L38" s="262"/>
      <c r="M38" s="315"/>
      <c r="O38" s="657"/>
      <c r="P38" s="658"/>
      <c r="Q38" s="658"/>
    </row>
    <row r="39" spans="1:17" s="571" customFormat="1" ht="16.5">
      <c r="A39" s="303" t="s">
        <v>233</v>
      </c>
      <c r="B39" s="446"/>
      <c r="C39" s="447">
        <f>'Bell Wireline HIST p9'!G54</f>
        <v>-37878</v>
      </c>
      <c r="D39" s="393"/>
      <c r="E39" s="390">
        <f>'Bell Wireline HIST p9'!N54</f>
        <v>-40211</v>
      </c>
      <c r="F39" s="355"/>
      <c r="G39" s="443">
        <f t="shared" si="3"/>
        <v>5.8018950038546666E-2</v>
      </c>
      <c r="H39" s="385" t="e">
        <f>-(C39-F39)/F39</f>
        <v>#DIV/0!</v>
      </c>
      <c r="I39" s="447">
        <f>'Bell Wireline HIST p9'!E54</f>
        <v>-175788</v>
      </c>
      <c r="J39" s="393"/>
      <c r="K39" s="400">
        <f>'Bell Wireline HIST p9'!O54+'Bell Wireline HIST p9'!P54+'Bell Wireline HIST p9'!Q54+'Bell Wireline HIST p9'!N54</f>
        <v>-185327</v>
      </c>
      <c r="L39" s="355"/>
      <c r="M39" s="443">
        <f t="shared" si="4"/>
        <v>5.1471183367776958E-2</v>
      </c>
      <c r="O39" s="657"/>
      <c r="P39" s="658"/>
      <c r="Q39" s="658"/>
    </row>
    <row r="40" spans="1:17" s="571" customFormat="1" ht="21.75" customHeight="1" thickBot="1">
      <c r="A40" s="303" t="s">
        <v>316</v>
      </c>
      <c r="B40" s="446"/>
      <c r="C40" s="448">
        <f>'Bell Wireline HIST p9'!G55</f>
        <v>2190771</v>
      </c>
      <c r="D40" s="393"/>
      <c r="E40" s="390">
        <f>'Bell Wireline HIST p9'!N55</f>
        <v>2298605</v>
      </c>
      <c r="F40" s="355"/>
      <c r="G40" s="443">
        <f t="shared" si="3"/>
        <v>-4.6912801460015967E-2</v>
      </c>
      <c r="H40" s="385" t="e">
        <f>(C40-F40)/F40</f>
        <v>#DIV/0!</v>
      </c>
      <c r="I40" s="448">
        <f>'Bell Wireline HIST p9'!E55</f>
        <v>2190771</v>
      </c>
      <c r="J40" s="393"/>
      <c r="K40" s="382">
        <f>'Bell Wireline HIST p9'!N55</f>
        <v>2298605</v>
      </c>
      <c r="L40" s="355"/>
      <c r="M40" s="443">
        <f t="shared" si="4"/>
        <v>-4.6912801460015967E-2</v>
      </c>
      <c r="O40" s="657"/>
      <c r="P40" s="658"/>
      <c r="Q40" s="658"/>
    </row>
    <row r="41" spans="1:17" s="571" customFormat="1" ht="12.75" customHeight="1" thickTop="1">
      <c r="A41" s="398"/>
      <c r="B41" s="398"/>
      <c r="C41" s="399"/>
      <c r="D41" s="355"/>
      <c r="E41" s="400"/>
      <c r="F41" s="355"/>
      <c r="G41" s="384"/>
      <c r="H41" s="384"/>
      <c r="I41" s="399"/>
      <c r="J41" s="355"/>
      <c r="K41" s="365"/>
      <c r="L41" s="58"/>
      <c r="M41" s="263"/>
    </row>
    <row r="42" spans="1:17" s="572" customFormat="1" ht="16.5" customHeight="1">
      <c r="A42" s="1570" t="s">
        <v>76</v>
      </c>
      <c r="B42" s="1570"/>
      <c r="C42" s="1570"/>
      <c r="D42" s="1570"/>
      <c r="E42" s="1570"/>
      <c r="F42" s="1570"/>
      <c r="G42" s="1570"/>
      <c r="H42" s="1570"/>
      <c r="I42" s="1570"/>
      <c r="J42" s="1570"/>
      <c r="K42" s="1570"/>
      <c r="L42" s="1570"/>
      <c r="M42" s="895"/>
    </row>
    <row r="43" spans="1:17" ht="29.25" customHeight="1">
      <c r="A43" s="52" t="s">
        <v>242</v>
      </c>
      <c r="B43" s="1570" t="s">
        <v>331</v>
      </c>
      <c r="C43" s="1570"/>
      <c r="D43" s="1570"/>
      <c r="E43" s="1570"/>
      <c r="F43" s="1570"/>
      <c r="G43" s="1570"/>
      <c r="H43" s="1570"/>
      <c r="I43" s="1570"/>
      <c r="J43" s="1570"/>
      <c r="K43" s="1570"/>
      <c r="L43" s="1570"/>
      <c r="M43" s="1570"/>
      <c r="N43" s="634"/>
      <c r="O43" s="634"/>
    </row>
    <row r="44" spans="1:17" ht="16.5" customHeight="1">
      <c r="A44" s="52" t="s">
        <v>300</v>
      </c>
      <c r="B44" s="1570" t="s">
        <v>310</v>
      </c>
      <c r="C44" s="1570"/>
      <c r="D44" s="1570"/>
      <c r="E44" s="1570"/>
      <c r="F44" s="1570"/>
      <c r="G44" s="1570"/>
      <c r="H44" s="1570"/>
      <c r="I44" s="1570"/>
      <c r="J44" s="1570"/>
      <c r="K44" s="1570"/>
      <c r="L44" s="1570"/>
      <c r="M44" s="1570"/>
    </row>
    <row r="45" spans="1:17" ht="19.5" customHeight="1">
      <c r="A45" s="896"/>
      <c r="B45" s="1570"/>
      <c r="C45" s="1570"/>
      <c r="D45" s="1570"/>
      <c r="E45" s="1570"/>
      <c r="F45" s="1570"/>
      <c r="G45" s="1570"/>
      <c r="H45" s="1570"/>
      <c r="I45" s="1570"/>
      <c r="J45" s="1570"/>
      <c r="K45" s="1570"/>
      <c r="L45" s="1570"/>
      <c r="M45" s="1570"/>
    </row>
    <row r="66" spans="12:12">
      <c r="L66" s="298"/>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92161" r:id="rId7"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Andreev, Vladislav</cp:lastModifiedBy>
  <cp:lastPrinted>2024-09-10T18:27:50Z</cp:lastPrinted>
  <dcterms:created xsi:type="dcterms:W3CDTF">2015-02-17T20:15:54Z</dcterms:created>
  <dcterms:modified xsi:type="dcterms:W3CDTF">2024-09-10T20:34:19Z</dcterms:modified>
</cp:coreProperties>
</file>